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0" windowWidth="8205" windowHeight="8130" tabRatio="904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PR WS" sheetId="149" r:id="rId24"/>
    <sheet name="641 BENEFITS" sheetId="153" r:id="rId25"/>
    <sheet name="642 PAYROLL" sheetId="151" r:id="rId26"/>
    <sheet name="642 INDIV PAYROLL" sheetId="128" r:id="rId27"/>
    <sheet name="642 FF RATES" sheetId="131" r:id="rId28"/>
    <sheet name="642 LONGEVITY" sheetId="143" r:id="rId29"/>
    <sheet name="642 CERT PAY" sheetId="144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657 POSTAGE" sheetId="86" r:id="rId40"/>
    <sheet name="658 PROP &amp; LIABILITY" sheetId="135" r:id="rId41"/>
    <sheet name="659 PROFESSIONAL SVCS" sheetId="85" r:id="rId42"/>
    <sheet name="660 PUBLIC NOTICES" sheetId="83" r:id="rId43"/>
    <sheet name="661 TELEPHONE" sheetId="15" r:id="rId44"/>
    <sheet name="662 UTILITIES" sheetId="16" r:id="rId45"/>
    <sheet name="663 BOND DEBT SVC" sheetId="90" r:id="rId46"/>
    <sheet name="664 TCESD COMPENSATION" sheetId="101" r:id="rId47"/>
    <sheet name="665 GRANT MATCHING" sheetId="137" r:id="rId48"/>
    <sheet name="666 CONTRACT SERVICES" sheetId="139" r:id="rId49"/>
    <sheet name="671 PREVENTION" sheetId="134" r:id="rId50"/>
    <sheet name="672 PUBLIC EDUCATION" sheetId="102" r:id="rId51"/>
  </sheets>
  <definedNames>
    <definedName name="_xlnm._FilterDatabase" localSheetId="21" hidden="1">'635 EMT CERT COURSE'!$A$6:$C$12</definedName>
    <definedName name="_xlnm.Print_Area" localSheetId="28">'642 LONGEVITY'!$A$1:$M$31</definedName>
    <definedName name="_xlnm.Print_Titles" localSheetId="18">'632 FIRE &amp; RESCUE TRAINING'!$1:$2</definedName>
  </definedNames>
  <calcPr calcId="125725"/>
</workbook>
</file>

<file path=xl/calcChain.xml><?xml version="1.0" encoding="utf-8"?>
<calcChain xmlns="http://schemas.openxmlformats.org/spreadsheetml/2006/main">
  <c r="F32" i="105"/>
  <c r="F31"/>
  <c r="E17" i="139"/>
  <c r="D17"/>
  <c r="C17"/>
  <c r="B17"/>
  <c r="E19" i="85"/>
  <c r="D19"/>
  <c r="C19"/>
  <c r="B19"/>
  <c r="E21" i="135"/>
  <c r="D21"/>
  <c r="C21"/>
  <c r="B21"/>
  <c r="E13" i="86"/>
  <c r="D13"/>
  <c r="C13"/>
  <c r="B13"/>
  <c r="E27" i="88"/>
  <c r="D27"/>
  <c r="C27"/>
  <c r="B27"/>
  <c r="E28" i="79"/>
  <c r="D28"/>
  <c r="C28"/>
  <c r="B28"/>
  <c r="E30" i="74"/>
  <c r="D30"/>
  <c r="C30"/>
  <c r="B30"/>
  <c r="E23" i="132"/>
  <c r="D23"/>
  <c r="C23"/>
  <c r="B23"/>
  <c r="D31" i="153"/>
  <c r="C31"/>
  <c r="B31"/>
  <c r="E33" i="140"/>
  <c r="D33"/>
  <c r="C33"/>
  <c r="B33"/>
  <c r="B35" i="125"/>
  <c r="F58" i="69"/>
  <c r="E58"/>
  <c r="D58"/>
  <c r="C58"/>
  <c r="B58"/>
  <c r="E10" i="64"/>
  <c r="D10"/>
  <c r="C10"/>
  <c r="B10"/>
  <c r="E11" i="119"/>
  <c r="D11"/>
  <c r="C11"/>
  <c r="B11"/>
  <c r="E12" i="120"/>
  <c r="D12"/>
  <c r="C12"/>
  <c r="B12"/>
  <c r="F2" i="105" l="1"/>
  <c r="E6" i="115" l="1"/>
  <c r="E5"/>
  <c r="E45" i="117"/>
  <c r="E20" i="67"/>
  <c r="C45" i="151"/>
  <c r="C44"/>
  <c r="C43"/>
  <c r="E41"/>
  <c r="G41" s="1"/>
  <c r="K41" s="1"/>
  <c r="E22" i="153" l="1"/>
  <c r="E15"/>
  <c r="E12"/>
  <c r="E8"/>
  <c r="T46" i="151" l="1"/>
  <c r="E45"/>
  <c r="G45" s="1"/>
  <c r="K45" s="1"/>
  <c r="E44"/>
  <c r="G44" s="1"/>
  <c r="K44" s="1"/>
  <c r="E43"/>
  <c r="G43" s="1"/>
  <c r="K43" s="1"/>
  <c r="C42"/>
  <c r="E42" s="1"/>
  <c r="G42" s="1"/>
  <c r="K42" s="1"/>
  <c r="C40"/>
  <c r="C39"/>
  <c r="E39" s="1"/>
  <c r="G39" s="1"/>
  <c r="K39" s="1"/>
  <c r="C38"/>
  <c r="E38" s="1"/>
  <c r="G38" s="1"/>
  <c r="K38" s="1"/>
  <c r="J31"/>
  <c r="C29"/>
  <c r="F29" s="1"/>
  <c r="C28"/>
  <c r="F28" s="1"/>
  <c r="C27"/>
  <c r="F27" s="1"/>
  <c r="C26"/>
  <c r="F26" s="1"/>
  <c r="C25"/>
  <c r="F25" s="1"/>
  <c r="C24"/>
  <c r="F24" s="1"/>
  <c r="C23"/>
  <c r="F23" s="1"/>
  <c r="C22"/>
  <c r="F22" s="1"/>
  <c r="C21"/>
  <c r="F21" s="1"/>
  <c r="C20"/>
  <c r="F20" s="1"/>
  <c r="C19"/>
  <c r="F19" s="1"/>
  <c r="C18"/>
  <c r="F18" s="1"/>
  <c r="C17"/>
  <c r="F17" s="1"/>
  <c r="C16"/>
  <c r="F16" s="1"/>
  <c r="C15"/>
  <c r="F15" s="1"/>
  <c r="C14"/>
  <c r="F14" s="1"/>
  <c r="C13"/>
  <c r="F13" s="1"/>
  <c r="C12"/>
  <c r="F12" s="1"/>
  <c r="C11"/>
  <c r="F11" s="1"/>
  <c r="C10"/>
  <c r="F10" s="1"/>
  <c r="C9"/>
  <c r="F9" s="1"/>
  <c r="C8"/>
  <c r="F8" s="1"/>
  <c r="C7"/>
  <c r="F7" s="1"/>
  <c r="C6"/>
  <c r="F6" s="1"/>
  <c r="C5"/>
  <c r="F5" s="1"/>
  <c r="C4"/>
  <c r="F4" s="1"/>
  <c r="C3"/>
  <c r="F3" s="1"/>
  <c r="C2"/>
  <c r="F2" s="1"/>
  <c r="G40" l="1"/>
  <c r="K40" s="1"/>
  <c r="K47" s="1"/>
  <c r="E40"/>
  <c r="F31"/>
  <c r="E2"/>
  <c r="E3"/>
  <c r="G3" s="1"/>
  <c r="K3" s="1"/>
  <c r="E4"/>
  <c r="G4" s="1"/>
  <c r="K4" s="1"/>
  <c r="E5"/>
  <c r="G5" s="1"/>
  <c r="K5" s="1"/>
  <c r="E6"/>
  <c r="G6" s="1"/>
  <c r="K6" s="1"/>
  <c r="E7"/>
  <c r="G7" s="1"/>
  <c r="K7" s="1"/>
  <c r="E8"/>
  <c r="G8" s="1"/>
  <c r="K8" s="1"/>
  <c r="E9"/>
  <c r="G9" s="1"/>
  <c r="K9" s="1"/>
  <c r="E10"/>
  <c r="G10" s="1"/>
  <c r="K10" s="1"/>
  <c r="E11"/>
  <c r="G11" s="1"/>
  <c r="K11" s="1"/>
  <c r="E12"/>
  <c r="G12" s="1"/>
  <c r="K12" s="1"/>
  <c r="E13"/>
  <c r="G13" s="1"/>
  <c r="K13" s="1"/>
  <c r="E14"/>
  <c r="G14" s="1"/>
  <c r="K14" s="1"/>
  <c r="E15"/>
  <c r="G15" s="1"/>
  <c r="K15" s="1"/>
  <c r="E16"/>
  <c r="G16" s="1"/>
  <c r="K16" s="1"/>
  <c r="E17"/>
  <c r="G17" s="1"/>
  <c r="K17" s="1"/>
  <c r="E18"/>
  <c r="G18" s="1"/>
  <c r="K18" s="1"/>
  <c r="E19"/>
  <c r="G19" s="1"/>
  <c r="K19" s="1"/>
  <c r="E20"/>
  <c r="G20" s="1"/>
  <c r="K20" s="1"/>
  <c r="E21"/>
  <c r="G21" s="1"/>
  <c r="K21" s="1"/>
  <c r="E22"/>
  <c r="G22" s="1"/>
  <c r="K22" s="1"/>
  <c r="E23"/>
  <c r="G23" s="1"/>
  <c r="K23" s="1"/>
  <c r="E24"/>
  <c r="G24" s="1"/>
  <c r="K24" s="1"/>
  <c r="E25"/>
  <c r="G25" s="1"/>
  <c r="K25" s="1"/>
  <c r="E26"/>
  <c r="G26" s="1"/>
  <c r="K26" s="1"/>
  <c r="E27"/>
  <c r="G27" s="1"/>
  <c r="K27" s="1"/>
  <c r="E28"/>
  <c r="G28" s="1"/>
  <c r="K28" s="1"/>
  <c r="E29"/>
  <c r="G29" s="1"/>
  <c r="K29" s="1"/>
  <c r="E31" l="1"/>
  <c r="G2"/>
  <c r="D12" i="105"/>
  <c r="G31" i="151" l="1"/>
  <c r="K2"/>
  <c r="K31" s="1"/>
  <c r="K35" s="1"/>
  <c r="K49" s="1"/>
  <c r="G66" s="1"/>
  <c r="G52" l="1"/>
  <c r="G67" s="1"/>
  <c r="G68" s="1"/>
  <c r="E25" i="141"/>
  <c r="E21" i="149"/>
  <c r="E23" s="1"/>
  <c r="E11" l="1"/>
  <c r="E5"/>
  <c r="E15" i="102" l="1"/>
  <c r="D15"/>
  <c r="C15"/>
  <c r="B15"/>
  <c r="E13" i="101"/>
  <c r="D13"/>
  <c r="C13"/>
  <c r="B13"/>
  <c r="E17" i="75" l="1"/>
  <c r="D17"/>
  <c r="C17"/>
  <c r="B17"/>
  <c r="E14" i="133"/>
  <c r="D14"/>
  <c r="C14"/>
  <c r="B14"/>
  <c r="E35" i="125" l="1"/>
  <c r="D35"/>
  <c r="C35"/>
  <c r="E22" i="126"/>
  <c r="D22"/>
  <c r="C22"/>
  <c r="B22"/>
  <c r="E27" i="100"/>
  <c r="D27"/>
  <c r="C27"/>
  <c r="B27"/>
  <c r="F14" i="131"/>
  <c r="F11"/>
  <c r="F8"/>
  <c r="F5"/>
  <c r="E19" i="95" l="1"/>
  <c r="D19"/>
  <c r="C19"/>
  <c r="D20" i="67"/>
  <c r="C20"/>
  <c r="B20"/>
  <c r="D14" i="113"/>
  <c r="C14"/>
  <c r="B14"/>
  <c r="D21" i="65"/>
  <c r="C21"/>
  <c r="B21"/>
  <c r="C13" i="8"/>
  <c r="B13"/>
  <c r="D11" i="118"/>
  <c r="C11"/>
  <c r="B11"/>
  <c r="I36" i="128"/>
  <c r="G37"/>
  <c r="F37"/>
  <c r="D37"/>
  <c r="B37"/>
  <c r="C35"/>
  <c r="I35" s="1"/>
  <c r="G18" i="141"/>
  <c r="I27" i="128"/>
  <c r="H31" l="1"/>
  <c r="H30"/>
  <c r="H29"/>
  <c r="H28"/>
  <c r="H25"/>
  <c r="H24"/>
  <c r="H23"/>
  <c r="H22"/>
  <c r="H21"/>
  <c r="H20"/>
  <c r="H19"/>
  <c r="H18"/>
  <c r="H17"/>
  <c r="H16"/>
  <c r="H15"/>
  <c r="H14"/>
  <c r="H7"/>
  <c r="H12"/>
  <c r="H5"/>
  <c r="H10"/>
  <c r="H13"/>
  <c r="H8"/>
  <c r="H6"/>
  <c r="H11"/>
  <c r="H9"/>
  <c r="H4"/>
  <c r="H3"/>
  <c r="H2"/>
  <c r="H37" s="1"/>
  <c r="E34"/>
  <c r="E33"/>
  <c r="E32"/>
  <c r="E31"/>
  <c r="E30"/>
  <c r="E29"/>
  <c r="E28"/>
  <c r="C32"/>
  <c r="I32" s="1"/>
  <c r="E26"/>
  <c r="E25"/>
  <c r="E24"/>
  <c r="E22"/>
  <c r="E21"/>
  <c r="E23"/>
  <c r="E20"/>
  <c r="E19"/>
  <c r="E18"/>
  <c r="E17"/>
  <c r="E16"/>
  <c r="E15"/>
  <c r="E14"/>
  <c r="E7"/>
  <c r="E12"/>
  <c r="E5"/>
  <c r="E10"/>
  <c r="E13"/>
  <c r="E8"/>
  <c r="E6"/>
  <c r="E11"/>
  <c r="E9"/>
  <c r="E4"/>
  <c r="E3"/>
  <c r="E2"/>
  <c r="E37" s="1"/>
  <c r="C22"/>
  <c r="G14" i="131"/>
  <c r="G11"/>
  <c r="G8"/>
  <c r="G5"/>
  <c r="I22" i="128" l="1"/>
  <c r="F9" i="105" l="1"/>
  <c r="E19" i="137" l="1"/>
  <c r="D19"/>
  <c r="C19"/>
  <c r="B19"/>
  <c r="E10" i="112"/>
  <c r="D10"/>
  <c r="C10"/>
  <c r="B10"/>
  <c r="F13" i="8"/>
  <c r="E13"/>
  <c r="E15" s="1"/>
  <c r="D13"/>
  <c r="D12" i="147" l="1"/>
  <c r="F30" i="105" s="1"/>
  <c r="F27"/>
  <c r="F26"/>
  <c r="E10" i="122"/>
  <c r="E18" i="123"/>
  <c r="E23" i="116"/>
  <c r="E13" i="115"/>
  <c r="F24" i="105" s="1"/>
  <c r="F23"/>
  <c r="F19" i="95"/>
  <c r="F22" i="105" s="1"/>
  <c r="F21"/>
  <c r="E14" i="113"/>
  <c r="F20" i="105" s="1"/>
  <c r="E21" i="65"/>
  <c r="F19" i="105" s="1"/>
  <c r="F18"/>
  <c r="E11" i="118"/>
  <c r="F16" i="105" s="1"/>
  <c r="F15"/>
  <c r="D25" i="141"/>
  <c r="F25" i="105" l="1"/>
  <c r="C12" i="147"/>
  <c r="F29" i="105"/>
  <c r="C33" i="128" l="1"/>
  <c r="I33" s="1"/>
  <c r="C21"/>
  <c r="I21" s="1"/>
  <c r="F10" i="105" l="1"/>
  <c r="F8"/>
  <c r="F7"/>
  <c r="F6"/>
  <c r="F5"/>
  <c r="F4"/>
  <c r="F3"/>
  <c r="F53"/>
  <c r="E15" i="134"/>
  <c r="F52" i="105" s="1"/>
  <c r="F51"/>
  <c r="F12" l="1"/>
  <c r="F50"/>
  <c r="F49"/>
  <c r="E14" i="90"/>
  <c r="F48" i="105" s="1"/>
  <c r="E17" i="16"/>
  <c r="F47" i="105" s="1"/>
  <c r="E12" i="15"/>
  <c r="F46" i="105" s="1"/>
  <c r="E13" i="83"/>
  <c r="F45" i="105" s="1"/>
  <c r="F44"/>
  <c r="F43"/>
  <c r="F42"/>
  <c r="F40"/>
  <c r="E14" i="80"/>
  <c r="F39" i="105" s="1"/>
  <c r="F38"/>
  <c r="E17" i="77"/>
  <c r="F37" i="105" s="1"/>
  <c r="F36"/>
  <c r="E18" i="136"/>
  <c r="F35" i="105" s="1"/>
  <c r="F34"/>
  <c r="F33"/>
  <c r="F28" l="1"/>
  <c r="D10" i="122"/>
  <c r="D18" i="123"/>
  <c r="D23" i="116"/>
  <c r="D13" i="115" l="1"/>
  <c r="F14" i="105"/>
  <c r="F17"/>
  <c r="G16" i="141" l="1"/>
  <c r="G9"/>
  <c r="G5"/>
  <c r="G12"/>
  <c r="C25"/>
  <c r="C29" i="128" l="1"/>
  <c r="I29" s="1"/>
  <c r="C20"/>
  <c r="I20" s="1"/>
  <c r="C19"/>
  <c r="I19" s="1"/>
  <c r="C18"/>
  <c r="I18" s="1"/>
  <c r="E33" i="117"/>
  <c r="E27"/>
  <c r="E23"/>
  <c r="E16"/>
  <c r="E9"/>
  <c r="E47" l="1"/>
  <c r="D15" i="134" l="1"/>
  <c r="D14" i="90"/>
  <c r="D17" i="16"/>
  <c r="D12" i="15"/>
  <c r="D13" i="83"/>
  <c r="D14" i="80"/>
  <c r="D17" i="77"/>
  <c r="D18" i="136"/>
  <c r="C10" i="122"/>
  <c r="C18" i="123"/>
  <c r="C23" i="116"/>
  <c r="C13" i="115"/>
  <c r="F11" i="143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9"/>
  <c r="E29"/>
  <c r="F29"/>
  <c r="G29"/>
  <c r="H29"/>
  <c r="I29"/>
  <c r="J29"/>
  <c r="K29"/>
  <c r="L29"/>
  <c r="M29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C8" i="128"/>
  <c r="I8"/>
  <c r="B18" i="123"/>
  <c r="B10" i="122"/>
  <c r="F25" i="141"/>
  <c r="C15" i="134"/>
  <c r="B15"/>
  <c r="C17" i="16"/>
  <c r="B17"/>
  <c r="C12" i="15"/>
  <c r="B12"/>
  <c r="C13" i="83"/>
  <c r="C18" i="136"/>
  <c r="B18"/>
  <c r="B23" i="116"/>
  <c r="C14" i="90"/>
  <c r="B13" i="83"/>
  <c r="C14" i="80"/>
  <c r="C17" i="77"/>
  <c r="B14" i="90"/>
  <c r="C24" i="128"/>
  <c r="I24"/>
  <c r="C15"/>
  <c r="I15"/>
  <c r="C26"/>
  <c r="I26"/>
  <c r="C25"/>
  <c r="I25"/>
  <c r="C7"/>
  <c r="I7"/>
  <c r="C28"/>
  <c r="I28"/>
  <c r="C30"/>
  <c r="I30"/>
  <c r="C31"/>
  <c r="I31"/>
  <c r="C3"/>
  <c r="I3"/>
  <c r="C4"/>
  <c r="I4"/>
  <c r="C2"/>
  <c r="I2"/>
  <c r="C9"/>
  <c r="I9"/>
  <c r="C6"/>
  <c r="I6"/>
  <c r="C11"/>
  <c r="I11"/>
  <c r="C13"/>
  <c r="I13"/>
  <c r="C12"/>
  <c r="I12"/>
  <c r="C10"/>
  <c r="I10"/>
  <c r="C5"/>
  <c r="I5"/>
  <c r="C14"/>
  <c r="I14"/>
  <c r="C16"/>
  <c r="I16"/>
  <c r="C17"/>
  <c r="I17"/>
  <c r="C23"/>
  <c r="I23"/>
  <c r="C34"/>
  <c r="I34"/>
  <c r="B17" i="77"/>
  <c r="B14" i="80"/>
  <c r="B13" i="115"/>
  <c r="C37" i="128" l="1"/>
  <c r="I37"/>
  <c r="C38"/>
  <c r="D54" i="105" l="1"/>
  <c r="D57" s="1"/>
  <c r="F41" l="1"/>
  <c r="F54" s="1"/>
  <c r="F57" s="1"/>
</calcChain>
</file>

<file path=xl/sharedStrings.xml><?xml version="1.0" encoding="utf-8"?>
<sst xmlns="http://schemas.openxmlformats.org/spreadsheetml/2006/main" count="1158" uniqueCount="909">
  <si>
    <t>Anti-virus annual renewal - Trend Micro</t>
  </si>
  <si>
    <t>Firewall for DMZ - Cisco, additional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</si>
  <si>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</si>
  <si>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</si>
  <si>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</si>
  <si>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</si>
  <si>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</si>
  <si>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</si>
  <si>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Hydrant markers</t>
  </si>
  <si>
    <t>Street reflective markers</t>
  </si>
  <si>
    <t>Street reflective marker epoxy</t>
  </si>
  <si>
    <t>Hydrant maintenance supplies</t>
  </si>
  <si>
    <t>Plans examiners</t>
  </si>
  <si>
    <t>Testing equipment</t>
  </si>
  <si>
    <t>ISO consultant - Mike Pietsch</t>
  </si>
  <si>
    <t>Print Shop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</si>
  <si>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</si>
  <si>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</si>
  <si>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</si>
  <si>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</si>
  <si>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</si>
  <si>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</si>
  <si>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Epi Pens Child &amp; Adult $60 x 20 (state mandated)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</si>
  <si>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</si>
  <si>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</si>
  <si>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</si>
  <si>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</si>
  <si>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</si>
  <si>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</si>
  <si>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</si>
  <si>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XTVA modules for B-302</t>
  </si>
  <si>
    <t>Fire Extinguisher Re-Charging for each apparatus</t>
  </si>
  <si>
    <t>Allowance for Code Enforcement uniforms</t>
  </si>
  <si>
    <t>Paychex - extra costs for 13 employees</t>
  </si>
  <si>
    <t>Member meetings</t>
  </si>
  <si>
    <t>Additional full time employees - 1/2 year at 6%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</si>
  <si>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</si>
  <si>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</si>
  <si>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</si>
  <si>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</si>
  <si>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</si>
  <si>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</si>
  <si>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CONTRACT SERVICES</t>
  </si>
  <si>
    <t>Surplus (Deficit)</t>
  </si>
  <si>
    <t>FACILITIES &amp; PERSONNEL CERTIFICATIONS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</si>
  <si>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</si>
  <si>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</si>
  <si>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</si>
  <si>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</si>
  <si>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</si>
  <si>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</si>
  <si>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</si>
  <si>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</si>
  <si>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</si>
  <si>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</si>
  <si>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</si>
  <si>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</si>
  <si>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</si>
  <si>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New Monthly Cap:</t>
  </si>
  <si>
    <t>[$350 per month = $161.54 per pay period]</t>
  </si>
  <si>
    <t>Lawn Care Supplies (Weed Killer, Trash bags,  Lawn Tools)</t>
  </si>
  <si>
    <t>Causes &amp; suits etc. - estimate</t>
  </si>
  <si>
    <t>Loan repayment</t>
  </si>
  <si>
    <t>Employee &amp; Member Recognition</t>
  </si>
  <si>
    <t xml:space="preserve">EMPLOYEE &amp; MEMBER RECOGNITION  </t>
  </si>
  <si>
    <t>STAFF- (Chiefs, Lieutenant)</t>
  </si>
  <si>
    <t>Interest on general fund</t>
  </si>
  <si>
    <t>F</t>
  </si>
  <si>
    <t>International Association Fire Chiefs (2)</t>
  </si>
  <si>
    <t>TAFC/TAFE</t>
  </si>
  <si>
    <t>Postage / Certified mail costs **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</si>
  <si>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</si>
  <si>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</si>
  <si>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</si>
  <si>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</si>
  <si>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</si>
  <si>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</si>
  <si>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</si>
  <si>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</si>
  <si>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</si>
  <si>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</si>
  <si>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</si>
  <si>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</si>
  <si>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</si>
  <si>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</si>
  <si>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</si>
  <si>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</si>
  <si>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</si>
  <si>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</si>
  <si>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</si>
  <si>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</si>
  <si>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 xml:space="preserve">Asst Chief 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</si>
  <si>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</si>
  <si>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</si>
  <si>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</si>
  <si>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</si>
  <si>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</si>
  <si>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</si>
  <si>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</si>
  <si>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</si>
  <si>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</si>
  <si>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</si>
  <si>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COA environmental deposit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</si>
  <si>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</si>
  <si>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</si>
  <si>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</si>
  <si>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</si>
  <si>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</si>
  <si>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** lease to be paid annually through July 2027</t>
  </si>
  <si>
    <t>long</t>
  </si>
  <si>
    <t>UOT</t>
  </si>
  <si>
    <t>Property values increased in 05 (for 06) and 06 (for 07) approximately 7%</t>
  </si>
  <si>
    <t>Probably rise again similarly for 07 (for 08)</t>
  </si>
  <si>
    <t>TCFP Initial Certifications @20</t>
  </si>
  <si>
    <t>ICC - inspections</t>
  </si>
  <si>
    <t>Radio batteries, parts &amp; maintenance</t>
  </si>
  <si>
    <t>Semi-Annual, COA Dispatching</t>
  </si>
  <si>
    <t>Knox Box Units for remaining fleet</t>
  </si>
  <si>
    <t>MDC Software licenses and related support</t>
  </si>
  <si>
    <t>Vacuum cleaners (1 per station)</t>
  </si>
  <si>
    <t>INCOME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</si>
  <si>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</si>
  <si>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</si>
  <si>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</si>
  <si>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</si>
  <si>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</si>
  <si>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</si>
  <si>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</si>
  <si>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Fire Alarm monitoring - added 9/24/07</t>
  </si>
  <si>
    <t>CATRAC - was 20 changed to 200 9/24/07</t>
  </si>
  <si>
    <t>410/1</t>
  </si>
  <si>
    <t>410/2</t>
  </si>
  <si>
    <t>410/3</t>
  </si>
  <si>
    <t>Property tax - prior year</t>
  </si>
  <si>
    <t>Sales Tax</t>
  </si>
  <si>
    <t>Small powered equipment maintenance &amp; repair</t>
  </si>
  <si>
    <t>Rescue tools preventive maintenance</t>
  </si>
  <si>
    <t xml:space="preserve">VEHICLE - MAINTENANCE &amp; REPAIR      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</si>
  <si>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</si>
  <si>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</si>
  <si>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</si>
  <si>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</si>
  <si>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</si>
  <si>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</si>
  <si>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</si>
  <si>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</si>
  <si>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</si>
  <si>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</si>
  <si>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Fire Department Instructors Conference (FDIC)</t>
  </si>
  <si>
    <t>OFFICERS</t>
  </si>
  <si>
    <t>COMMISH</t>
  </si>
  <si>
    <t>PPE - boots @ $100</t>
  </si>
  <si>
    <t>Advertising for Fire Academy</t>
  </si>
  <si>
    <t>Gear repair and accessories</t>
  </si>
  <si>
    <t>Replace SCBA air bottles</t>
  </si>
  <si>
    <t>Replacement of Air Packs (incremental)</t>
  </si>
  <si>
    <t>Smoke Machine fluid</t>
  </si>
  <si>
    <t>Multi-agency Prequalification process</t>
  </si>
  <si>
    <t>Miscellaneous job postings</t>
  </si>
  <si>
    <t>Cleaning contractors</t>
  </si>
  <si>
    <t xml:space="preserve">AT&amp;T </t>
  </si>
  <si>
    <t>FEMA Match (training props and equipment</t>
  </si>
  <si>
    <t>Open House supplies (CD)</t>
  </si>
  <si>
    <t xml:space="preserve">Stickers with Fire Department Logo </t>
  </si>
  <si>
    <t>Wireless Access for MDC's ($50 each month)</t>
  </si>
  <si>
    <t>611,2</t>
  </si>
  <si>
    <t>EMS &amp; Rehab supplies</t>
  </si>
  <si>
    <t>634, 5</t>
  </si>
  <si>
    <t>Fire academy &amp; EMS Certification Course</t>
  </si>
  <si>
    <t>Vehicle Maintenance &amp; Repairs</t>
  </si>
  <si>
    <t>Annual SCBA Flow Test 27 @ $35</t>
  </si>
  <si>
    <t>SCBA mask disinfectant</t>
  </si>
  <si>
    <t>Scott SCBA masks - 9 @ $250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</si>
  <si>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</si>
  <si>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</si>
  <si>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</si>
  <si>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</si>
  <si>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</si>
  <si>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</si>
  <si>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</si>
  <si>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</si>
  <si>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</si>
  <si>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</si>
  <si>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</si>
  <si>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SOURCE OF INCOME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</si>
  <si>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</si>
  <si>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</si>
  <si>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</si>
  <si>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</si>
  <si>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</si>
  <si>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</si>
  <si>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</si>
  <si>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</si>
  <si>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</si>
  <si>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</si>
  <si>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</si>
  <si>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</si>
  <si>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</si>
  <si>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</si>
  <si>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</si>
  <si>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</si>
  <si>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</si>
  <si>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</si>
  <si>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</si>
  <si>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</si>
  <si>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</si>
  <si>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</si>
  <si>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</si>
  <si>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</si>
  <si>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</si>
  <si>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</si>
  <si>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</si>
  <si>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</si>
  <si>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</si>
  <si>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</si>
  <si>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</si>
  <si>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</si>
  <si>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</si>
  <si>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</si>
  <si>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</si>
  <si>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</si>
  <si>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</si>
  <si>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</si>
  <si>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</si>
  <si>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</si>
  <si>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Misc. Supplies- Penlights, Scissors, Etc</t>
  </si>
  <si>
    <t>Absorbent</t>
  </si>
  <si>
    <t>Turnout Gear Bags (20*32)</t>
  </si>
  <si>
    <t>Firehouse software annual maintenance</t>
  </si>
  <si>
    <t>Fire Extinguisher Re-Charging for each station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</si>
  <si>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</si>
  <si>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</si>
  <si>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</si>
  <si>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</si>
  <si>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</si>
  <si>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</si>
  <si>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</si>
  <si>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</si>
  <si>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</si>
  <si>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</si>
  <si>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</si>
  <si>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</si>
  <si>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</si>
  <si>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</si>
  <si>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</si>
  <si>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</si>
  <si>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</si>
  <si>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</si>
  <si>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</si>
  <si>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</si>
  <si>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</si>
  <si>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</si>
  <si>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</si>
  <si>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</si>
  <si>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</si>
  <si>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</si>
  <si>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</si>
  <si>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</si>
  <si>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</si>
  <si>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</si>
  <si>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</si>
  <si>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</si>
  <si>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</si>
  <si>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</si>
  <si>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</si>
  <si>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</si>
  <si>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</si>
  <si>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</si>
  <si>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</si>
  <si>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</si>
  <si>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</si>
  <si>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Glucometer batteries</t>
  </si>
  <si>
    <t>Interface for new AFD CAD</t>
  </si>
  <si>
    <t>Training- Fire &amp; Rescue</t>
  </si>
  <si>
    <t>Fire Prevention Supplies</t>
  </si>
  <si>
    <t>Oak Hill Gazette</t>
  </si>
  <si>
    <t>Firehouse Magazine  (2)</t>
  </si>
  <si>
    <t>Transmission Service</t>
  </si>
  <si>
    <t>Tires</t>
  </si>
  <si>
    <t>Vehicle Inspections</t>
  </si>
  <si>
    <t>Emergency lighting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</si>
  <si>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</si>
  <si>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</si>
  <si>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</si>
  <si>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</si>
  <si>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</si>
  <si>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Map Books</t>
  </si>
  <si>
    <t>Replacement of lost or damaged equipment</t>
  </si>
  <si>
    <t>Wildland hose</t>
  </si>
  <si>
    <t>Wildland nozzles</t>
  </si>
  <si>
    <t>Wildland tools &amp; accessories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</si>
  <si>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</si>
  <si>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</si>
  <si>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</si>
  <si>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</si>
  <si>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</si>
  <si>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</si>
  <si>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</si>
  <si>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</si>
  <si>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</si>
  <si>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</si>
  <si>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</si>
  <si>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</si>
  <si>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</si>
  <si>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</si>
  <si>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</si>
  <si>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UNIFORMS &amp; PROTECTIVE GEAR                       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</si>
  <si>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</si>
  <si>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</si>
  <si>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</si>
  <si>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</si>
  <si>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</si>
  <si>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</si>
  <si>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</si>
  <si>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</si>
  <si>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</si>
  <si>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</si>
  <si>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</si>
  <si>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</si>
  <si>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</si>
  <si>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</si>
  <si>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</si>
  <si>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>Dispatch &amp; Communications</t>
  </si>
  <si>
    <t>Vehicle Supplies &amp; Equipment</t>
  </si>
  <si>
    <t xml:space="preserve">VEHICLE SUPPLIES &amp; EQUIPMENT       </t>
  </si>
  <si>
    <t>Public Education</t>
  </si>
  <si>
    <t>Annual Rates</t>
  </si>
  <si>
    <t>Debt Service 2003 bonds</t>
  </si>
  <si>
    <t>Debt service 2005 bonds</t>
  </si>
  <si>
    <t>Estimated annual charges</t>
  </si>
  <si>
    <t>Sam's - general supplies</t>
  </si>
  <si>
    <t>Assorted general supplies (HD, Ace, others)</t>
  </si>
  <si>
    <t>Accounting consultant  - general</t>
  </si>
  <si>
    <t>Legal consultants - Fire Code</t>
  </si>
  <si>
    <t>Liquid smoke</t>
  </si>
  <si>
    <t>Vent simulator lumber</t>
  </si>
  <si>
    <t>Back-up Express annual renewal</t>
  </si>
  <si>
    <t>Switch - additional for BC</t>
  </si>
  <si>
    <t>ICS and accountability system</t>
  </si>
  <si>
    <t>Nozzles</t>
  </si>
  <si>
    <t xml:space="preserve">Salvage Covers </t>
  </si>
  <si>
    <t>Window cleaning (outside) October &amp; April</t>
  </si>
  <si>
    <t>Fire Hose 1 3/4", 3", 5"</t>
  </si>
  <si>
    <t>Landscape Maintenance BC</t>
  </si>
  <si>
    <t>Lawn equipment (mowers</t>
  </si>
  <si>
    <t xml:space="preserve">Apparatus </t>
  </si>
  <si>
    <t xml:space="preserve">PUBLIC EDUCATION                         </t>
  </si>
  <si>
    <t xml:space="preserve">PROPERTY &amp; LIABILITY INSURANCE         </t>
  </si>
  <si>
    <t>Property &amp; Liability Insurance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</si>
  <si>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</si>
  <si>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</si>
  <si>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</si>
  <si>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</si>
  <si>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</si>
  <si>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</si>
  <si>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</si>
  <si>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</si>
  <si>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</si>
  <si>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</si>
  <si>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</si>
  <si>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</si>
  <si>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</si>
  <si>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</si>
  <si>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</si>
  <si>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</si>
  <si>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</si>
  <si>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</si>
  <si>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</si>
  <si>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</si>
  <si>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</si>
  <si>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</si>
  <si>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</si>
  <si>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* lease to be paid annually through March 2nd 2016</t>
  </si>
  <si>
    <t xml:space="preserve">Quick Book Checks </t>
  </si>
  <si>
    <t>Administration fees - each bond debt - Wells Fargo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</si>
  <si>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</si>
  <si>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</si>
  <si>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</si>
  <si>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</si>
  <si>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</si>
  <si>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</si>
  <si>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</si>
  <si>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Computer parts</t>
  </si>
  <si>
    <t>MS Expressions Web</t>
  </si>
  <si>
    <t>Win2003 Cal upgrades and/or licenses</t>
  </si>
  <si>
    <t>Defrag annual maint/software - Winternals/Inforad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</si>
  <si>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</si>
  <si>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</si>
  <si>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</si>
  <si>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</si>
  <si>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</si>
  <si>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</si>
  <si>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 xml:space="preserve">   SUNSET VALLEY REIMBURSEMENT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</si>
  <si>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</si>
  <si>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</si>
  <si>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</si>
  <si>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</si>
  <si>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</si>
  <si>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</si>
  <si>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</si>
  <si>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BC &amp; CD station generator maintenance agreement</t>
  </si>
  <si>
    <t>Landscape Maintenance - CD</t>
  </si>
  <si>
    <t>New desk supplies - CD station</t>
  </si>
  <si>
    <t>Fire Sprinkler Annual Inspection *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</si>
  <si>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</si>
  <si>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</si>
  <si>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</si>
  <si>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</si>
  <si>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</si>
  <si>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</si>
  <si>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</si>
  <si>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</si>
  <si>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</si>
  <si>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</si>
  <si>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</si>
  <si>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</si>
  <si>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</si>
  <si>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</si>
  <si>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</si>
  <si>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</si>
  <si>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</si>
  <si>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Gas Calibration</t>
  </si>
  <si>
    <t>Radiological monitoring - food &amp; drink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</si>
  <si>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</si>
  <si>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</si>
  <si>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</si>
  <si>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</si>
  <si>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</si>
  <si>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</si>
  <si>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</si>
  <si>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</si>
  <si>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</si>
  <si>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</si>
  <si>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</si>
  <si>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</si>
  <si>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</si>
  <si>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</si>
  <si>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</si>
  <si>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</si>
  <si>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</si>
  <si>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</si>
  <si>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</si>
  <si>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Traffic Vests (10)</t>
  </si>
  <si>
    <t>Capital apparatus/equipment purchases</t>
  </si>
  <si>
    <t>Wells Fargo Bank  - drill tower (July) **</t>
  </si>
  <si>
    <t>Property values up - add 5/19/08</t>
  </si>
  <si>
    <t>Health etc. - employee TAC December - September **</t>
  </si>
  <si>
    <t>EMT CERTIFICATION COURSE</t>
  </si>
  <si>
    <t xml:space="preserve">Books - </t>
  </si>
  <si>
    <t>Course coordinator</t>
  </si>
  <si>
    <t>Updated training equipment</t>
  </si>
  <si>
    <t>Office Supplies</t>
  </si>
  <si>
    <t>Uniforms</t>
  </si>
  <si>
    <t>Advertising</t>
  </si>
  <si>
    <t>EMT-I</t>
  </si>
  <si>
    <t xml:space="preserve">EMT-B </t>
  </si>
  <si>
    <t>Instructor hours</t>
  </si>
  <si>
    <t>Training equipment (one-time)</t>
  </si>
  <si>
    <t>EMS Certification School fees (2+ classes)</t>
  </si>
  <si>
    <t>Instructors: associate</t>
  </si>
  <si>
    <t>PPE repair</t>
  </si>
  <si>
    <t>PPE testing</t>
  </si>
  <si>
    <t>Equipment  repair</t>
  </si>
  <si>
    <t xml:space="preserve">Equipment - miscellaneous </t>
  </si>
  <si>
    <t>TRT monthly training</t>
  </si>
  <si>
    <t>AFD Blackboard</t>
  </si>
  <si>
    <t>Volunteer EMS</t>
  </si>
  <si>
    <t>Volunteer Fire</t>
  </si>
  <si>
    <t>EMS - monthly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</si>
  <si>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</si>
  <si>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</si>
  <si>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</si>
  <si>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</si>
  <si>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</si>
  <si>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EMT Refresher class</t>
  </si>
  <si>
    <t>Miscellaneous equipment &amp; supplies</t>
  </si>
  <si>
    <t>Live Fire</t>
  </si>
  <si>
    <t>Aerial Operator class</t>
  </si>
  <si>
    <t>Structure collapse</t>
  </si>
  <si>
    <t>Trench Rescue</t>
  </si>
  <si>
    <t>PHTLS/ITLAS class</t>
  </si>
  <si>
    <t>Communications gear for SCBA</t>
  </si>
  <si>
    <t>10,000 gallons @ $5.00 per gallon</t>
  </si>
  <si>
    <t>Texas Fire Chiefs Academy</t>
  </si>
  <si>
    <t>EMS Conference</t>
  </si>
  <si>
    <t>JW, RH</t>
  </si>
  <si>
    <t>RH</t>
  </si>
  <si>
    <t>RH 1 OPS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</si>
  <si>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</si>
  <si>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</si>
  <si>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</si>
  <si>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</si>
  <si>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</si>
  <si>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</si>
  <si>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</si>
  <si>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</si>
  <si>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Time Warner digital phones</t>
  </si>
  <si>
    <t>PEP Class supplies</t>
  </si>
  <si>
    <t>Community Awareness Report/Newsletter</t>
  </si>
  <si>
    <t>Annual Report</t>
  </si>
  <si>
    <t>Cap S. Barfield</t>
  </si>
  <si>
    <t>DO J. Ramsdell</t>
  </si>
  <si>
    <t>R. Clark</t>
  </si>
  <si>
    <t>D. Russell</t>
  </si>
  <si>
    <t>4 yr 1 mos</t>
  </si>
  <si>
    <t>off prob</t>
  </si>
  <si>
    <t>new hire</t>
  </si>
  <si>
    <t>Office Manager</t>
  </si>
  <si>
    <t>District Chief</t>
  </si>
  <si>
    <t>at 53 hrs wk</t>
  </si>
  <si>
    <t>Mileage Reimbursement per Federal standard</t>
  </si>
  <si>
    <t>Fire Inspector on-line (3 @ $850)</t>
  </si>
  <si>
    <t>JW, RH,MM,ML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</si>
  <si>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</si>
  <si>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</si>
  <si>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</si>
  <si>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</si>
  <si>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</si>
  <si>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</si>
  <si>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</si>
  <si>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</si>
  <si>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Adobe Photoshop for Website Design</t>
  </si>
  <si>
    <t>Inspection / Investigation equipment</t>
  </si>
  <si>
    <t>Investigator equipment</t>
  </si>
  <si>
    <t xml:space="preserve"> FT hire date</t>
  </si>
  <si>
    <t>DC Training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</si>
  <si>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</si>
  <si>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</si>
  <si>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</si>
  <si>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</si>
  <si>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</si>
  <si>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E</t>
  </si>
  <si>
    <t>VEHICLES  (includes engines (apparatus))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</si>
  <si>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</si>
  <si>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</si>
  <si>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</si>
  <si>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</si>
  <si>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</si>
  <si>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</si>
  <si>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Sam's Club memberships @ $35 each</t>
  </si>
  <si>
    <t xml:space="preserve">Capital Area Fire Chiefs Association - Hazmat </t>
  </si>
  <si>
    <t>GW, JW, RH, MM, ML</t>
  </si>
  <si>
    <t>Sales Tax Revenue Consultant</t>
  </si>
  <si>
    <t>FEMA Match (Regional Communications)</t>
  </si>
  <si>
    <t>PREVENTION</t>
  </si>
  <si>
    <t>Encumbered from 2008 PO 28665000 (DHS)</t>
  </si>
  <si>
    <t>Encumbered from 2008 PO 28665001 (FEMA)</t>
  </si>
  <si>
    <t>3/23/09: Add DHSH grant toward a mannequin</t>
  </si>
  <si>
    <t>3/23/09 - add matching funds for above grant</t>
  </si>
  <si>
    <t>Principal &amp; Interest</t>
  </si>
  <si>
    <r>
      <t xml:space="preserve">Unscheduled in-house and outside training </t>
    </r>
    <r>
      <rPr>
        <i/>
        <sz val="10"/>
        <rFont val="Arial Narrow"/>
        <family val="2"/>
      </rPr>
      <t>(CAFS/Hi-Angle etc.)</t>
    </r>
  </si>
  <si>
    <r>
      <t>IAFC</t>
    </r>
    <r>
      <rPr>
        <sz val="10"/>
        <rFont val="Arial Narrow"/>
        <family val="2"/>
      </rPr>
      <t xml:space="preserve"> International.  Dallas 2009 (pay 09)</t>
    </r>
  </si>
  <si>
    <r>
      <t xml:space="preserve">SAFE-D </t>
    </r>
    <r>
      <rPr>
        <sz val="10"/>
        <rFont val="Arial Narrow"/>
        <family val="2"/>
      </rPr>
      <t xml:space="preserve">  February (5 persons) </t>
    </r>
  </si>
  <si>
    <t xml:space="preserve">Full time employees 457 contribution </t>
  </si>
  <si>
    <t>5 yr 1 mos</t>
  </si>
  <si>
    <r>
      <t xml:space="preserve">Cell phones (replace 2 phones w/data - </t>
    </r>
    <r>
      <rPr>
        <sz val="9"/>
        <rFont val="Arial Narrow"/>
        <family val="2"/>
      </rPr>
      <t>DC &amp; code LT)</t>
    </r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</si>
  <si>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</si>
  <si>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Estimate - change in personnel assignments</t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</si>
  <si>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</si>
  <si>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</si>
  <si>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</si>
  <si>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</si>
  <si>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</si>
  <si>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Cap T Cozby</t>
  </si>
  <si>
    <t>Cap J Patton</t>
  </si>
  <si>
    <t>Unemployment Insurance - FUTA @ $56 x 42+</t>
  </si>
  <si>
    <t>Wellness program &amp; infectious disease control (10 based on history)</t>
  </si>
  <si>
    <t>[Actually receive 1.96% of sales.]</t>
  </si>
  <si>
    <t>Added for 2009</t>
  </si>
  <si>
    <t>ESD designated, COA serviced</t>
  </si>
  <si>
    <t>On Sunset Valley property</t>
  </si>
  <si>
    <t>CAD to Firehouse interface</t>
  </si>
  <si>
    <t>3/2309  Add value of FEMA grant  regional radios</t>
  </si>
  <si>
    <t>3/23/09 - Move from matching funds to FEMA grant</t>
  </si>
  <si>
    <t>Reduction in June 2009 (TCAD)</t>
  </si>
  <si>
    <t>10,000 gallons @ $4.00 per gallon</t>
  </si>
  <si>
    <t>Reduction in estimate June 2009</t>
  </si>
  <si>
    <t>Helmet safety lighting</t>
  </si>
  <si>
    <r>
      <t xml:space="preserve">   UNIFORM WORKSHEET  </t>
    </r>
    <r>
      <rPr>
        <b/>
        <sz val="20"/>
        <rFont val="Arial"/>
        <family val="2"/>
      </rPr>
      <t/>
    </r>
  </si>
  <si>
    <t>Res-Q-Pod (7 @ $90)</t>
  </si>
  <si>
    <t>CPAP (15 @ $45 each)</t>
  </si>
  <si>
    <t>King airway tube (20 @ $60 each)</t>
  </si>
  <si>
    <t>Amended 5/18 for HazMat trailer &amp; truck</t>
  </si>
  <si>
    <t xml:space="preserve">3/23/09: remove for classes not to be held </t>
  </si>
  <si>
    <t>Fire Officer 1</t>
  </si>
  <si>
    <t>5/18/09 addition of FEMA grant and matching funds (3200)</t>
  </si>
  <si>
    <t>TC,SB,SF</t>
  </si>
  <si>
    <t>C. Ford</t>
  </si>
  <si>
    <t>J. Martinez</t>
  </si>
  <si>
    <t>D. Bluemel</t>
  </si>
  <si>
    <t xml:space="preserve">** rate would be figured to fit w/admin </t>
  </si>
  <si>
    <t>Reduction 6/22</t>
  </si>
  <si>
    <t>Added for agreement amended November 08</t>
  </si>
  <si>
    <t>Miscellaneous tools</t>
  </si>
  <si>
    <t>Dry Erase boards ($200 for 2008 but didn't get added in)</t>
  </si>
  <si>
    <t>5/18 amendment funds gone for FEMA</t>
  </si>
  <si>
    <t>5/18/09 mannequin cost less than expected</t>
  </si>
  <si>
    <t>5/18/09 items set aside not to be granted</t>
  </si>
  <si>
    <t>Health Insurance - TAC credit (awarded monthly)</t>
  </si>
  <si>
    <t>Amended 6/22/09</t>
  </si>
  <si>
    <t>M. Dalland</t>
  </si>
  <si>
    <t>Safeware maintenance contract</t>
  </si>
  <si>
    <t>Allowance for Prevention uniforms</t>
  </si>
  <si>
    <t>Estimate 19 meetings; most of 4 commissioners attend</t>
  </si>
  <si>
    <t>Reduced 8/24/09</t>
  </si>
  <si>
    <t>Added - more tax, more %  8/24</t>
  </si>
  <si>
    <t>Reduction 8/24</t>
  </si>
  <si>
    <t>Amended 8/24 for ambulance and flashover unit</t>
  </si>
  <si>
    <t>Reduced legal services 8/24</t>
  </si>
  <si>
    <t>Reduction in phone (mostly AT&amp;T)</t>
  </si>
  <si>
    <t>Reduction 8/24 - less than estimated:</t>
  </si>
  <si>
    <t>Wellness Program (with IDC 2010)</t>
  </si>
  <si>
    <t>Live Fire PPE rental</t>
  </si>
  <si>
    <t>Number</t>
  </si>
  <si>
    <t>FF 2010</t>
  </si>
  <si>
    <t>DO 2010</t>
  </si>
  <si>
    <t>LT 2010</t>
  </si>
  <si>
    <t>CAP 2010</t>
  </si>
  <si>
    <t>A percentage of our property tax is paid into the Debt Service Funds each month</t>
  </si>
  <si>
    <t>Bills (principal &amp; interest: debt retirement) are paid out of the DSF accounts twice per year only.</t>
  </si>
  <si>
    <t>Vending machines - added 12-21-09</t>
  </si>
  <si>
    <t>485, 87, 90, 99</t>
  </si>
  <si>
    <t>Fire Academy fees-added 52315. 2/22/10</t>
  </si>
  <si>
    <t>Amended 2/22/10</t>
  </si>
  <si>
    <t>VENDING MACHINES</t>
  </si>
  <si>
    <t>Supplies for food and drink machines</t>
  </si>
  <si>
    <t>Vending machine supplies</t>
  </si>
  <si>
    <t xml:space="preserve">Actual Received </t>
  </si>
  <si>
    <t>Reimbursements</t>
  </si>
  <si>
    <t>SF</t>
  </si>
  <si>
    <t>Sales tax</t>
  </si>
  <si>
    <t>RDO B. Storer</t>
  </si>
  <si>
    <t>D. Davis</t>
  </si>
  <si>
    <t>Short Term disability - base x 31 FT</t>
  </si>
  <si>
    <t>Paychex delivery fees (4) plus  Lone Star</t>
  </si>
  <si>
    <t>DO NOT HAVE TO PAY</t>
  </si>
  <si>
    <t>Texas SUI  @ $110 x 32+ allowance $1,000 for PT</t>
  </si>
  <si>
    <t>SUI</t>
  </si>
  <si>
    <t>FF 2011</t>
  </si>
  <si>
    <t>Short term disability for 31 FT Paid</t>
  </si>
  <si>
    <t>Accident &amp; Sickness - VFIS/CAFCA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</si>
  <si>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</si>
  <si>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</si>
  <si>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</si>
  <si>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</si>
  <si>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</si>
  <si>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</si>
  <si>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 xml:space="preserve">EMS Part time </t>
  </si>
  <si>
    <t xml:space="preserve">Prevention PT </t>
  </si>
  <si>
    <t xml:space="preserve">Training PT </t>
  </si>
  <si>
    <t xml:space="preserve">IT Part time </t>
  </si>
  <si>
    <t>US Bank - copiers ***</t>
  </si>
  <si>
    <t>*** lease to be paid monthly through March 2014</t>
  </si>
  <si>
    <t>Tax Office will charge $1.11 per parcel for collection in FY 2011</t>
  </si>
  <si>
    <t>Patrick Brown - proposed 2011 TCAD budget includes as income levy from TCESD3 of 2895.23 per quarter</t>
  </si>
  <si>
    <t>However - the last quarter will be in the 2012 budget and the fall 2010 quarter will be paid as per TCADs</t>
  </si>
  <si>
    <t>2010 budget.  This was 2642.53. Therefore proposed budget for 2011 is 3x2895.23+2642.53=11,328.22</t>
  </si>
  <si>
    <t>As of April 2010, ESD3 had 5487 parcels; budget for 5500</t>
  </si>
  <si>
    <t>Reduction May 24, 2010 (not pay 4th Qtr TCAD)</t>
  </si>
  <si>
    <t>Property values (2009) down</t>
  </si>
  <si>
    <t>Average property values up for calendar 2009:  8 - 11% - actually went down</t>
  </si>
  <si>
    <t>Property values again down in 2010</t>
  </si>
  <si>
    <t>Amended 5/24/10 - came in less than estimated</t>
  </si>
  <si>
    <t>Reduction 5/24/10 - not offering EMT-I and others came in less</t>
  </si>
  <si>
    <t>amended 5/24/10 - premiums less than estimated</t>
  </si>
  <si>
    <t>amended 5/24/10 to allow for more than originally estimated</t>
  </si>
  <si>
    <t>amended 5/24/10 - grants not to be awarded and grants reduced</t>
  </si>
  <si>
    <t>Electronic Patient Care Record services</t>
  </si>
  <si>
    <t>10,000 @ $3.40 per gallon</t>
  </si>
  <si>
    <t>PHTLS Refresher</t>
  </si>
  <si>
    <t>Swift Water Tech 1 &amp; 2</t>
  </si>
  <si>
    <t>Swift water tech refresher</t>
  </si>
  <si>
    <t>General Rescue</t>
  </si>
  <si>
    <t>Level 1 &amp; 2 ropes</t>
  </si>
  <si>
    <t>Truck company officer</t>
  </si>
  <si>
    <t>Live Fire supplies (hay, propane, wood, etc.)</t>
  </si>
  <si>
    <t>Rehab/hydration supplies</t>
  </si>
  <si>
    <t>Adjunct instructor</t>
  </si>
  <si>
    <t>Water quality pond maintenance (station 301)</t>
  </si>
  <si>
    <t>GW, JW, RH</t>
  </si>
  <si>
    <t>Professional Association memberships</t>
  </si>
  <si>
    <t>Legal consultants - KC, JC, DY</t>
  </si>
  <si>
    <t>FEMA Match (vehicle)</t>
  </si>
  <si>
    <t>Estimate 2011</t>
  </si>
  <si>
    <t>5 commissioners, 13 meetings</t>
  </si>
  <si>
    <t>Boots</t>
  </si>
  <si>
    <t>DO K Grieser</t>
  </si>
  <si>
    <t>Drill Tower Inspection (every 2 years)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</si>
  <si>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</si>
  <si>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</si>
  <si>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</si>
  <si>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</si>
  <si>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</si>
  <si>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t>A. Lee</t>
  </si>
  <si>
    <t>completed at 10/1/10</t>
  </si>
  <si>
    <t>7 yrs</t>
  </si>
  <si>
    <t>6 yrs</t>
  </si>
  <si>
    <t>6 yr 1 mos</t>
  </si>
  <si>
    <t>2 yr 2 mos</t>
  </si>
  <si>
    <t>1 yr</t>
  </si>
  <si>
    <t>EMT-I training for 12 people</t>
  </si>
  <si>
    <t>DO 2011</t>
  </si>
  <si>
    <t>LT 2011</t>
  </si>
  <si>
    <t>LT2011</t>
  </si>
  <si>
    <t>CAP 2011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</si>
  <si>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</si>
  <si>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</si>
  <si>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</si>
  <si>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</si>
  <si>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</si>
  <si>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</si>
  <si>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</si>
  <si>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</si>
  <si>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</si>
  <si>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</si>
  <si>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</si>
  <si>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</si>
  <si>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</si>
  <si>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</si>
  <si>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</si>
  <si>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Latest amended budget</t>
  </si>
  <si>
    <t>This is 2011</t>
  </si>
  <si>
    <t>10 yr 11 mos</t>
  </si>
  <si>
    <t>8 yrs</t>
  </si>
  <si>
    <t>6 yr 11 mos</t>
  </si>
  <si>
    <t>9 yrs 8 mos</t>
  </si>
  <si>
    <t>7 yr 1 mos</t>
  </si>
  <si>
    <t>10 yr 9 mos</t>
  </si>
  <si>
    <t>5 yr 10 mos</t>
  </si>
  <si>
    <t>4 yrs 11 mos</t>
  </si>
  <si>
    <t>4 yr 11 mos</t>
  </si>
  <si>
    <t>3 yr 9 mos</t>
  </si>
  <si>
    <t>3 yr 2 mos</t>
  </si>
  <si>
    <t>2 yr 7½ mos</t>
  </si>
  <si>
    <t>RDO R. Iverson</t>
  </si>
  <si>
    <t>2 yr 3 mos</t>
  </si>
  <si>
    <t>2 yr 2½ mos</t>
  </si>
  <si>
    <t>2 yr</t>
  </si>
  <si>
    <t>1 yr 1 mo</t>
  </si>
  <si>
    <t>LT T. Koiro</t>
  </si>
  <si>
    <t>DO  A. Young</t>
  </si>
  <si>
    <t>DO  C. Kubin</t>
  </si>
  <si>
    <t>LT  S. Fiebig **</t>
  </si>
  <si>
    <t>LT  R. Bergman</t>
  </si>
  <si>
    <t>LT  J. Torres</t>
  </si>
  <si>
    <t>10yr 5 mos</t>
  </si>
  <si>
    <t>8 yr 4 mos</t>
  </si>
  <si>
    <t>FF 2012</t>
  </si>
  <si>
    <t>DO 2012</t>
  </si>
  <si>
    <t>LT 2012</t>
  </si>
  <si>
    <t>CAP 2012</t>
  </si>
  <si>
    <t>LT2012</t>
  </si>
  <si>
    <t>Renews automatically from 12/15/07 unless notice given</t>
  </si>
  <si>
    <t>Amend 9/30</t>
  </si>
  <si>
    <t>amended 9/30</t>
  </si>
  <si>
    <t>amend 9/30</t>
  </si>
  <si>
    <t>amendment 9/30</t>
  </si>
  <si>
    <t>RDO S. Caudle</t>
  </si>
  <si>
    <t>DO A. Lyngaas</t>
  </si>
  <si>
    <t>RDO R. Lemke</t>
  </si>
  <si>
    <t>DO P. Elkins</t>
  </si>
  <si>
    <t>N. Schminke</t>
  </si>
  <si>
    <t xml:space="preserve">N. Dye </t>
  </si>
  <si>
    <t>at 10/1/11</t>
  </si>
  <si>
    <t>9½ months</t>
  </si>
  <si>
    <t>Hr cert</t>
  </si>
  <si>
    <t>Longevity</t>
  </si>
  <si>
    <t>average FF long</t>
  </si>
  <si>
    <t>average admin long</t>
  </si>
  <si>
    <t>Total hours UOT 4/1/10 - 3/31/11</t>
  </si>
  <si>
    <t>Using average long increase of $1.00 per hr</t>
  </si>
  <si>
    <t>Projected OT (if no COL inc)</t>
  </si>
  <si>
    <t>Total part time hrs 4/1/10 - 3/31/11</t>
  </si>
  <si>
    <t>using 0.35 hr hour increase</t>
  </si>
  <si>
    <t>Projected part time:</t>
  </si>
  <si>
    <t xml:space="preserve">Estimate of part time or paid volunteers </t>
  </si>
  <si>
    <t>see WS next tab</t>
  </si>
  <si>
    <t>1st quarter for 2012 for TCAD will be 2747.67</t>
  </si>
  <si>
    <t>RDO C. Montgomery</t>
  </si>
  <si>
    <r>
      <t xml:space="preserve">Total $ amount for </t>
    </r>
    <r>
      <rPr>
        <b/>
        <u/>
        <sz val="10"/>
        <rFont val="Arial"/>
        <family val="2"/>
      </rPr>
      <t>UOT</t>
    </r>
    <r>
      <rPr>
        <sz val="10"/>
        <rFont val="Arial"/>
        <family val="2"/>
      </rPr>
      <t xml:space="preserve"> 4/1/10 - 3/31/11</t>
    </r>
  </si>
  <si>
    <r>
      <rPr>
        <b/>
        <u/>
        <sz val="10"/>
        <rFont val="Arial"/>
        <family val="2"/>
      </rPr>
      <t>Part time</t>
    </r>
    <r>
      <rPr>
        <sz val="10"/>
        <rFont val="Arial"/>
        <family val="2"/>
      </rPr>
      <t xml:space="preserve"> $ amounts 4/1/10 - 3/31/11</t>
    </r>
  </si>
  <si>
    <r>
      <t>H</t>
    </r>
    <r>
      <rPr>
        <u/>
        <sz val="10"/>
        <rFont val="Arial"/>
        <family val="2"/>
      </rPr>
      <t>igher Class usage</t>
    </r>
  </si>
  <si>
    <t>Differentials</t>
  </si>
  <si>
    <t>To driver 1.50, 2.25 OT</t>
  </si>
  <si>
    <t>To LT  1.01, 1.51 OT</t>
  </si>
  <si>
    <t>To CAP 2.42, 3.63 OT</t>
  </si>
  <si>
    <t>Driver: 5584.75 reg, 662 OT</t>
  </si>
  <si>
    <t>LT 3047.25 reg, 267.25 OT</t>
  </si>
  <si>
    <t>CAP  538 reg, 136 OT</t>
  </si>
  <si>
    <t>Total 10235.25 hours</t>
  </si>
  <si>
    <t>So $1.47 average increase per hour.</t>
  </si>
  <si>
    <t>Add 0.35 per hour increase</t>
  </si>
  <si>
    <t>Reduced Feb 28 2011</t>
  </si>
  <si>
    <t>Amended 2/28/11</t>
  </si>
  <si>
    <t>Amended 2/28/11 (instructors moved to payroll</t>
  </si>
  <si>
    <t>Workers Com - instructors</t>
  </si>
  <si>
    <t>Based on recent usage at approx. 1.47 per hour</t>
  </si>
  <si>
    <t xml:space="preserve">Based on recent usage </t>
  </si>
  <si>
    <t>Tax Office will charge 0.96 per parcel for 2012 - (Monica Rupp 854-3251 - Tax Supervisor)</t>
  </si>
  <si>
    <t>Need to take 3 quarters from TCAD's 2012 budget for rest of year</t>
  </si>
  <si>
    <t>Approx. Based on current year instructor use</t>
  </si>
  <si>
    <t xml:space="preserve">Instructor Pay </t>
  </si>
  <si>
    <t>Workers Comp - admin</t>
  </si>
  <si>
    <t>Workers Comp - instructors</t>
  </si>
  <si>
    <t>CAFCA changes premiums in 2013</t>
  </si>
  <si>
    <t>As of June 10, ESD3 had 5707 parcels (TCAD Marya Crigler 854-9317 ext. 337)</t>
  </si>
  <si>
    <t>TCAD budget includes income from TCESD3 as $11,210.11 for calendar year 2012</t>
  </si>
  <si>
    <t>Therefore $8,407.56  must be added to 2747.67 for FY 2012</t>
  </si>
  <si>
    <t>amended 2/28</t>
  </si>
  <si>
    <t>amended 2/28/11</t>
  </si>
  <si>
    <t>632: 15,000, 634: 57,000, 635  16,500</t>
  </si>
  <si>
    <t>Moved to IT - consultant</t>
  </si>
  <si>
    <t>hours up by 169 as per 12-mo history</t>
  </si>
  <si>
    <t>unknown</t>
  </si>
  <si>
    <t>actual 12-mo history is 349 hrs for 6485.</t>
  </si>
  <si>
    <t>expect more ?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</si>
  <si>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</si>
  <si>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</si>
  <si>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</si>
  <si>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</si>
  <si>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</si>
  <si>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</si>
  <si>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</si>
  <si>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</si>
  <si>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FI 2&amp; 3:  2/28/11 amendment</t>
  </si>
  <si>
    <t>FO 2: 2/28 amendment</t>
  </si>
  <si>
    <t>EMS mthly - amendment 2/28/11</t>
  </si>
  <si>
    <t>EMT refresh:  2/28/11 amendment</t>
  </si>
  <si>
    <t>FI online:  6/27/11 amendment</t>
  </si>
  <si>
    <t>LF - 2/28/11 amendment</t>
  </si>
  <si>
    <t>PHTLS Ref: 2/28/11 amendment</t>
  </si>
  <si>
    <t>PHTLS class:  2/28/11 amendment</t>
  </si>
  <si>
    <t>SW T 1 &amp; 2:  6/27/11 amendment</t>
  </si>
  <si>
    <t>SWT refresh:  6/27/11 refresher</t>
  </si>
  <si>
    <t>TRT monthly:  6/27/11 amendment</t>
  </si>
  <si>
    <t>VOL EMS &amp; Fire:  2/28/11 amendment</t>
  </si>
  <si>
    <t>TC off.: 2/28 and 6/27/11 amendments</t>
  </si>
  <si>
    <t>amended 2011</t>
  </si>
  <si>
    <t>amendment 6/27 - EMT-I for 6 incl. fees</t>
  </si>
  <si>
    <t>DO -amendment 2/28/11</t>
  </si>
  <si>
    <t>Amendment 2/28/11 instructors to P&amp;B</t>
  </si>
  <si>
    <t>Reduced 2/28/11 - budgeted 6&amp;7, not used</t>
  </si>
  <si>
    <t>Amended 9/30/10</t>
  </si>
  <si>
    <t>Amendment 6/27/11</t>
  </si>
  <si>
    <t>Rec'd FEMA grant of 3990 for 2011 in addition to listed</t>
  </si>
  <si>
    <t>Amended 6/27/11 - came in less</t>
  </si>
  <si>
    <t>Amended 6/27/11 for 3rd EMT class</t>
  </si>
  <si>
    <t>amended 6/27/11</t>
  </si>
  <si>
    <t>amendment 6/27/11</t>
  </si>
  <si>
    <t>x 1% per GW</t>
  </si>
  <si>
    <t>457 (b) Plan - full time employees only 10%</t>
  </si>
  <si>
    <t>New Bus. Mgr.</t>
  </si>
  <si>
    <t>Locution Station Alerting License &amp; Hardware maint.</t>
  </si>
  <si>
    <t>SCBA replacement bottles (25/yr</t>
  </si>
  <si>
    <t>Sweatshirts</t>
  </si>
  <si>
    <t>NFA courses (food)</t>
  </si>
  <si>
    <t>JW 3 OPS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</si>
  <si>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</si>
  <si>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</si>
  <si>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</si>
  <si>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</si>
  <si>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</si>
  <si>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painting/coating truck bay floors</t>
  </si>
  <si>
    <t>National Assoc. of EMS Educators (NAEMS)</t>
  </si>
  <si>
    <t>CH</t>
  </si>
  <si>
    <t>Texas State Fire Marshall's Assn.</t>
  </si>
  <si>
    <t>Property Values for 2011 went up 8%</t>
  </si>
  <si>
    <t>Payroll (2011 as amended 9/26)</t>
  </si>
  <si>
    <t>Bus. Mgr. (37 hrs)</t>
  </si>
  <si>
    <t xml:space="preserve">Operational Rates of Pay 2010, 2011 &amp; 2012 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</si>
  <si>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</si>
  <si>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Firefighter: $13.40</t>
  </si>
  <si>
    <t>Engineer: $14.92</t>
  </si>
  <si>
    <t>Lieutenant: $15.94</t>
  </si>
  <si>
    <t>Captain: $18.38</t>
  </si>
  <si>
    <t>LONGEVITY INCENTIVE - Effective 10/01/11</t>
  </si>
  <si>
    <t>Final amended 2011 budget</t>
  </si>
  <si>
    <t>Approved FY2012 Budget</t>
  </si>
  <si>
    <t>Approved</t>
  </si>
  <si>
    <t>Revenue Rescue (&amp; other billing)</t>
  </si>
  <si>
    <t>Actual Received</t>
  </si>
  <si>
    <t>amended 9-26-11</t>
  </si>
  <si>
    <t>Amended 9-26-11</t>
  </si>
  <si>
    <t>amended 5/24</t>
  </si>
  <si>
    <t>amendment 9-26-11</t>
  </si>
  <si>
    <t>Spec Training:  6/27/11 amendment</t>
  </si>
  <si>
    <t>hourly annual</t>
  </si>
  <si>
    <t>IT consultant/contract services - possible</t>
  </si>
  <si>
    <t>PC's - desk top</t>
  </si>
  <si>
    <t>Printer replacement - inkjet color CD</t>
  </si>
  <si>
    <t>Repairs - miscellaneous PC/network</t>
  </si>
  <si>
    <t>Software - miscellaneous</t>
  </si>
  <si>
    <t>E-mail off-site hosting</t>
  </si>
  <si>
    <t>QuickBooks upgrade - Intuit</t>
  </si>
  <si>
    <t>Audit - Blakeslee, Monzingo &amp; Co.</t>
  </si>
  <si>
    <t>Audit - John Lewis, CPA P.C.</t>
  </si>
  <si>
    <t>Bond audit - D. Ladd Pattillo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</si>
  <si>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</si>
  <si>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</si>
  <si>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</si>
  <si>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</si>
  <si>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Heat - Circle Drive - Garnett Propane - water &amp; bay</t>
  </si>
  <si>
    <t>Heat - Barton Creek - Texas Gas heat water &amp; bldg.</t>
  </si>
  <si>
    <t>Waste disposal - Allied Waste - both stations</t>
  </si>
  <si>
    <t>Internet &amp; cable - Time Warner - both stations</t>
  </si>
  <si>
    <t>3/23/09 : move grants to appropriate categories for FEMA and DSHS</t>
  </si>
  <si>
    <t>Estimate</t>
  </si>
  <si>
    <t>Estimate 2012</t>
  </si>
  <si>
    <t>Monthly cost for M&amp;O on 800 MHz radios at $24.06 per radio, per month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</si>
</sst>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d\-mmm\-yy;@"/>
    <numFmt numFmtId="167" formatCode="m/d/yy;@"/>
  </numFmts>
  <fonts count="65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i/>
      <sz val="11"/>
      <color indexed="12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sz val="10"/>
      <color indexed="21"/>
      <name val="Arial Narrow"/>
      <family val="2"/>
    </font>
    <font>
      <b/>
      <sz val="8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b/>
      <sz val="8"/>
      <color theme="4"/>
      <name val="Arial Narrow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970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 applyAlignment="1"/>
    <xf numFmtId="44" fontId="9" fillId="2" borderId="16" xfId="0" applyNumberFormat="1" applyFont="1" applyFill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5" fillId="3" borderId="25" xfId="0" applyFont="1" applyFill="1" applyBorder="1" applyAlignment="1">
      <alignment horizontal="left"/>
    </xf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8" fillId="3" borderId="28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0" fontId="18" fillId="3" borderId="25" xfId="0" applyFont="1" applyFill="1" applyBorder="1" applyAlignment="1">
      <alignment horizontal="left"/>
    </xf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1" applyNumberFormat="1" applyFont="1" applyBorder="1"/>
    <xf numFmtId="44" fontId="12" fillId="0" borderId="19" xfId="0" applyNumberFormat="1" applyFont="1" applyBorder="1"/>
    <xf numFmtId="0" fontId="17" fillId="0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4" fontId="12" fillId="0" borderId="16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2" fillId="0" borderId="46" xfId="0" applyNumberFormat="1" applyFont="1" applyBorder="1" applyAlignment="1">
      <alignment horizontal="center"/>
    </xf>
    <xf numFmtId="0" fontId="27" fillId="0" borderId="0" xfId="0" applyFont="1" applyBorder="1"/>
    <xf numFmtId="0" fontId="22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9" fillId="0" borderId="24" xfId="0" applyFont="1" applyBorder="1"/>
    <xf numFmtId="0" fontId="31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42" fontId="9" fillId="0" borderId="3" xfId="1" applyNumberFormat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44" fontId="11" fillId="0" borderId="55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2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164" fontId="0" fillId="0" borderId="70" xfId="0" applyNumberFormat="1" applyBorder="1" applyAlignment="1">
      <alignment horizontal="center" vertical="center"/>
    </xf>
    <xf numFmtId="164" fontId="0" fillId="0" borderId="71" xfId="0" applyNumberForma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44" fontId="12" fillId="0" borderId="73" xfId="1" applyNumberFormat="1" applyFont="1" applyFill="1" applyBorder="1"/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6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6" xfId="2" applyFont="1" applyBorder="1" applyAlignment="1"/>
    <xf numFmtId="165" fontId="6" fillId="0" borderId="26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0" xfId="2" applyFont="1" applyBorder="1"/>
    <xf numFmtId="0" fontId="8" fillId="0" borderId="74" xfId="0" applyNumberFormat="1" applyFont="1" applyBorder="1" applyAlignment="1">
      <alignment horizontal="center"/>
    </xf>
    <xf numFmtId="0" fontId="14" fillId="0" borderId="75" xfId="0" applyFont="1" applyBorder="1" applyAlignment="1">
      <alignment horizontal="left"/>
    </xf>
    <xf numFmtId="0" fontId="36" fillId="0" borderId="26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0" fontId="23" fillId="0" borderId="13" xfId="0" applyFont="1" applyBorder="1" applyAlignment="1">
      <alignment horizontal="left" vertical="center"/>
    </xf>
    <xf numFmtId="42" fontId="9" fillId="0" borderId="13" xfId="1" applyNumberFormat="1" applyFont="1" applyBorder="1"/>
    <xf numFmtId="44" fontId="22" fillId="0" borderId="16" xfId="0" applyNumberFormat="1" applyFont="1" applyBorder="1" applyAlignment="1">
      <alignment horizontal="center"/>
    </xf>
    <xf numFmtId="0" fontId="17" fillId="3" borderId="28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3" borderId="32" xfId="0" applyFont="1" applyFill="1" applyBorder="1"/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1" fillId="0" borderId="1" xfId="0" applyNumberFormat="1" applyFont="1" applyBorder="1"/>
    <xf numFmtId="44" fontId="11" fillId="0" borderId="1" xfId="0" applyNumberFormat="1" applyFont="1" applyBorder="1" applyAlignment="1">
      <alignment horizontal="center"/>
    </xf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0" fontId="18" fillId="3" borderId="32" xfId="0" applyFont="1" applyFill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0" fontId="17" fillId="3" borderId="32" xfId="0" applyFont="1" applyFill="1" applyBorder="1" applyAlignment="1">
      <alignment horizontal="left"/>
    </xf>
    <xf numFmtId="44" fontId="17" fillId="3" borderId="25" xfId="1" applyFont="1" applyFill="1" applyBorder="1"/>
    <xf numFmtId="0" fontId="12" fillId="0" borderId="82" xfId="0" applyFont="1" applyBorder="1"/>
    <xf numFmtId="44" fontId="37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38" fillId="0" borderId="20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2" fillId="0" borderId="80" xfId="0" applyFont="1" applyBorder="1" applyAlignment="1">
      <alignment horizontal="center"/>
    </xf>
    <xf numFmtId="44" fontId="27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7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41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9" fillId="0" borderId="16" xfId="0" applyFont="1" applyBorder="1" applyAlignment="1">
      <alignment horizontal="center"/>
    </xf>
    <xf numFmtId="44" fontId="17" fillId="0" borderId="16" xfId="1" applyFont="1" applyBorder="1"/>
    <xf numFmtId="0" fontId="42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82" xfId="1" applyNumberFormat="1" applyFont="1" applyBorder="1"/>
    <xf numFmtId="44" fontId="9" fillId="0" borderId="82" xfId="0" applyNumberFormat="1" applyFont="1" applyBorder="1"/>
    <xf numFmtId="0" fontId="37" fillId="0" borderId="20" xfId="0" applyFont="1" applyBorder="1" applyAlignment="1">
      <alignment horizontal="left"/>
    </xf>
    <xf numFmtId="0" fontId="22" fillId="0" borderId="20" xfId="0" applyFont="1" applyFill="1" applyBorder="1" applyAlignment="1">
      <alignment horizontal="left"/>
    </xf>
    <xf numFmtId="0" fontId="12" fillId="0" borderId="46" xfId="0" applyFont="1" applyBorder="1" applyAlignment="1">
      <alignment horizontal="left"/>
    </xf>
    <xf numFmtId="44" fontId="22" fillId="0" borderId="16" xfId="0" applyNumberFormat="1" applyFont="1" applyBorder="1"/>
    <xf numFmtId="44" fontId="22" fillId="0" borderId="16" xfId="0" applyNumberFormat="1" applyFont="1" applyBorder="1" applyAlignment="1">
      <alignment horizontal="center" vertical="center"/>
    </xf>
    <xf numFmtId="44" fontId="27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44" fontId="12" fillId="0" borderId="19" xfId="0" applyNumberFormat="1" applyFont="1" applyBorder="1" applyAlignment="1">
      <alignment horizontal="center" vertical="center"/>
    </xf>
    <xf numFmtId="0" fontId="14" fillId="0" borderId="0" xfId="0" applyFont="1" applyBorder="1"/>
    <xf numFmtId="0" fontId="12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46" fillId="0" borderId="4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14" fillId="3" borderId="25" xfId="0" applyFont="1" applyFill="1" applyBorder="1" applyAlignment="1">
      <alignment horizontal="left"/>
    </xf>
    <xf numFmtId="44" fontId="14" fillId="3" borderId="25" xfId="1" applyFont="1" applyFill="1" applyBorder="1"/>
    <xf numFmtId="0" fontId="9" fillId="0" borderId="16" xfId="0" applyFont="1" applyBorder="1" applyAlignment="1">
      <alignment horizontal="center"/>
    </xf>
    <xf numFmtId="0" fontId="37" fillId="0" borderId="16" xfId="0" applyFont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6" xfId="0" applyFont="1" applyBorder="1"/>
    <xf numFmtId="0" fontId="18" fillId="3" borderId="27" xfId="0" applyFont="1" applyFill="1" applyBorder="1" applyAlignment="1">
      <alignment horizontal="left"/>
    </xf>
    <xf numFmtId="0" fontId="18" fillId="3" borderId="54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4" fillId="0" borderId="0" xfId="0" applyFont="1" applyBorder="1"/>
    <xf numFmtId="0" fontId="18" fillId="0" borderId="0" xfId="0" applyFont="1" applyBorder="1" applyAlignment="1">
      <alignment vertical="center"/>
    </xf>
    <xf numFmtId="42" fontId="9" fillId="0" borderId="76" xfId="0" applyNumberFormat="1" applyFont="1" applyBorder="1"/>
    <xf numFmtId="42" fontId="0" fillId="0" borderId="0" xfId="0" applyNumberFormat="1"/>
    <xf numFmtId="0" fontId="23" fillId="0" borderId="88" xfId="0" applyFont="1" applyBorder="1" applyAlignment="1">
      <alignment horizontal="left" vertical="center"/>
    </xf>
    <xf numFmtId="44" fontId="12" fillId="0" borderId="82" xfId="1" applyFont="1" applyBorder="1" applyAlignment="1">
      <alignment horizontal="left"/>
    </xf>
    <xf numFmtId="0" fontId="12" fillId="0" borderId="77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9" fillId="0" borderId="0" xfId="0" applyFont="1" applyAlignment="1">
      <alignment wrapText="1"/>
    </xf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0" fillId="0" borderId="0" xfId="0" applyNumberFormat="1" applyBorder="1"/>
    <xf numFmtId="4" fontId="12" fillId="0" borderId="0" xfId="0" applyNumberFormat="1" applyFont="1" applyFill="1" applyBorder="1"/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44" fontId="15" fillId="0" borderId="2" xfId="0" applyNumberFormat="1" applyFont="1" applyBorder="1"/>
    <xf numFmtId="0" fontId="15" fillId="0" borderId="2" xfId="0" applyFont="1" applyBorder="1"/>
    <xf numFmtId="44" fontId="15" fillId="0" borderId="8" xfId="0" applyNumberFormat="1" applyFont="1" applyBorder="1"/>
    <xf numFmtId="44" fontId="15" fillId="0" borderId="10" xfId="0" applyNumberFormat="1" applyFont="1" applyBorder="1"/>
    <xf numFmtId="42" fontId="9" fillId="0" borderId="82" xfId="0" applyNumberFormat="1" applyFont="1" applyBorder="1"/>
    <xf numFmtId="166" fontId="12" fillId="0" borderId="54" xfId="0" applyNumberFormat="1" applyFont="1" applyBorder="1" applyAlignment="1">
      <alignment horizontal="center" vertical="center" wrapText="1"/>
    </xf>
    <xf numFmtId="44" fontId="37" fillId="0" borderId="1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4" fillId="0" borderId="16" xfId="0" applyFont="1" applyFill="1" applyBorder="1"/>
    <xf numFmtId="0" fontId="47" fillId="0" borderId="16" xfId="0" applyFont="1" applyBorder="1" applyAlignment="1">
      <alignment horizontal="center"/>
    </xf>
    <xf numFmtId="0" fontId="37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44" fontId="32" fillId="0" borderId="1" xfId="1" applyFont="1" applyBorder="1" applyAlignment="1">
      <alignment horizontal="center" wrapText="1"/>
    </xf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44" fontId="9" fillId="0" borderId="21" xfId="1" applyFont="1" applyBorder="1" applyAlignment="1">
      <alignment horizontal="center"/>
    </xf>
    <xf numFmtId="0" fontId="9" fillId="0" borderId="82" xfId="0" applyFont="1" applyBorder="1"/>
    <xf numFmtId="0" fontId="9" fillId="0" borderId="20" xfId="0" applyFont="1" applyBorder="1"/>
    <xf numFmtId="0" fontId="12" fillId="3" borderId="53" xfId="0" applyFont="1" applyFill="1" applyBorder="1"/>
    <xf numFmtId="0" fontId="17" fillId="0" borderId="7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4" fontId="11" fillId="0" borderId="21" xfId="0" applyNumberFormat="1" applyFont="1" applyBorder="1"/>
    <xf numFmtId="44" fontId="37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8" fontId="9" fillId="0" borderId="16" xfId="0" applyNumberFormat="1" applyFont="1" applyBorder="1" applyAlignment="1"/>
    <xf numFmtId="0" fontId="9" fillId="0" borderId="23" xfId="0" applyFont="1" applyBorder="1"/>
    <xf numFmtId="0" fontId="9" fillId="0" borderId="74" xfId="0" applyFont="1" applyBorder="1"/>
    <xf numFmtId="44" fontId="9" fillId="0" borderId="75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37" fillId="0" borderId="16" xfId="1" applyFont="1" applyBorder="1" applyAlignment="1"/>
    <xf numFmtId="44" fontId="9" fillId="0" borderId="46" xfId="1" applyNumberFormat="1" applyFont="1" applyBorder="1" applyAlignment="1">
      <alignment horizontal="center"/>
    </xf>
    <xf numFmtId="44" fontId="9" fillId="0" borderId="46" xfId="1" applyNumberFormat="1" applyFont="1" applyBorder="1"/>
    <xf numFmtId="44" fontId="9" fillId="0" borderId="80" xfId="1" applyNumberFormat="1" applyFont="1" applyBorder="1" applyAlignment="1">
      <alignment horizontal="center"/>
    </xf>
    <xf numFmtId="44" fontId="47" fillId="0" borderId="16" xfId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49" fillId="0" borderId="19" xfId="0" applyFont="1" applyFill="1" applyBorder="1"/>
    <xf numFmtId="0" fontId="11" fillId="0" borderId="16" xfId="0" applyFont="1" applyBorder="1" applyAlignment="1">
      <alignment horizontal="left"/>
    </xf>
    <xf numFmtId="44" fontId="47" fillId="0" borderId="16" xfId="1" applyNumberFormat="1" applyFont="1" applyBorder="1" applyAlignment="1">
      <alignment horizontal="center"/>
    </xf>
    <xf numFmtId="44" fontId="9" fillId="0" borderId="40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80" xfId="0" applyFont="1" applyBorder="1"/>
    <xf numFmtId="44" fontId="11" fillId="0" borderId="16" xfId="0" applyNumberFormat="1" applyFont="1" applyBorder="1"/>
    <xf numFmtId="44" fontId="9" fillId="0" borderId="46" xfId="0" applyNumberFormat="1" applyFont="1" applyBorder="1"/>
    <xf numFmtId="44" fontId="9" fillId="0" borderId="73" xfId="0" applyNumberFormat="1" applyFont="1" applyBorder="1"/>
    <xf numFmtId="44" fontId="9" fillId="2" borderId="25" xfId="0" applyNumberFormat="1" applyFont="1" applyFill="1" applyBorder="1" applyAlignment="1">
      <alignment horizontal="center" vertical="center"/>
    </xf>
    <xf numFmtId="44" fontId="9" fillId="0" borderId="46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44" fontId="9" fillId="2" borderId="46" xfId="0" applyNumberFormat="1" applyFont="1" applyFill="1" applyBorder="1" applyAlignment="1">
      <alignment horizontal="center" vertical="center"/>
    </xf>
    <xf numFmtId="8" fontId="14" fillId="0" borderId="2" xfId="0" applyNumberFormat="1" applyFont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44" fontId="9" fillId="0" borderId="46" xfId="0" applyNumberFormat="1" applyFont="1" applyFill="1" applyBorder="1"/>
    <xf numFmtId="0" fontId="9" fillId="0" borderId="47" xfId="0" applyFont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0" borderId="80" xfId="0" applyNumberFormat="1" applyFont="1" applyBorder="1" applyAlignment="1">
      <alignment horizontal="center"/>
    </xf>
    <xf numFmtId="0" fontId="9" fillId="0" borderId="19" xfId="0" applyFont="1" applyBorder="1" applyAlignment="1"/>
    <xf numFmtId="44" fontId="47" fillId="0" borderId="16" xfId="1" applyFont="1" applyBorder="1"/>
    <xf numFmtId="44" fontId="39" fillId="0" borderId="16" xfId="1" applyFont="1" applyBorder="1"/>
    <xf numFmtId="0" fontId="9" fillId="0" borderId="8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6" fontId="9" fillId="0" borderId="54" xfId="0" applyNumberFormat="1" applyFont="1" applyBorder="1" applyAlignment="1">
      <alignment horizontal="center" vertical="center" wrapText="1"/>
    </xf>
    <xf numFmtId="44" fontId="11" fillId="0" borderId="40" xfId="0" applyNumberFormat="1" applyFont="1" applyBorder="1"/>
    <xf numFmtId="42" fontId="9" fillId="0" borderId="77" xfId="1" applyNumberFormat="1" applyFont="1" applyBorder="1"/>
    <xf numFmtId="42" fontId="9" fillId="0" borderId="78" xfId="1" applyNumberFormat="1" applyFont="1" applyFill="1" applyBorder="1"/>
    <xf numFmtId="0" fontId="0" fillId="0" borderId="13" xfId="0" applyBorder="1"/>
    <xf numFmtId="44" fontId="12" fillId="0" borderId="82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44" fontId="32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44" fontId="44" fillId="0" borderId="16" xfId="1" applyFont="1" applyBorder="1"/>
    <xf numFmtId="0" fontId="22" fillId="0" borderId="47" xfId="0" applyFont="1" applyBorder="1" applyAlignment="1">
      <alignment horizontal="left"/>
    </xf>
    <xf numFmtId="44" fontId="12" fillId="0" borderId="19" xfId="0" applyNumberFormat="1" applyFont="1" applyFill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44" fontId="22" fillId="0" borderId="19" xfId="0" applyNumberFormat="1" applyFont="1" applyBorder="1" applyAlignment="1">
      <alignment horizontal="center" vertical="center"/>
    </xf>
    <xf numFmtId="0" fontId="22" fillId="0" borderId="19" xfId="0" applyFont="1" applyBorder="1"/>
    <xf numFmtId="4" fontId="1" fillId="0" borderId="0" xfId="0" applyNumberFormat="1" applyFont="1" applyBorder="1"/>
    <xf numFmtId="44" fontId="37" fillId="0" borderId="19" xfId="0" applyNumberFormat="1" applyFont="1" applyBorder="1" applyAlignment="1">
      <alignment horizontal="center"/>
    </xf>
    <xf numFmtId="44" fontId="9" fillId="0" borderId="25" xfId="0" applyNumberFormat="1" applyFont="1" applyFill="1" applyBorder="1"/>
    <xf numFmtId="44" fontId="11" fillId="0" borderId="80" xfId="0" applyNumberFormat="1" applyFont="1" applyFill="1" applyBorder="1"/>
    <xf numFmtId="0" fontId="12" fillId="0" borderId="73" xfId="0" applyFont="1" applyBorder="1"/>
    <xf numFmtId="44" fontId="12" fillId="0" borderId="73" xfId="0" applyNumberFormat="1" applyFont="1" applyBorder="1" applyAlignment="1">
      <alignment horizontal="center"/>
    </xf>
    <xf numFmtId="44" fontId="22" fillId="0" borderId="19" xfId="0" applyNumberFormat="1" applyFont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95" xfId="0" applyFont="1" applyBorder="1"/>
    <xf numFmtId="44" fontId="12" fillId="0" borderId="95" xfId="0" applyNumberFormat="1" applyFont="1" applyBorder="1"/>
    <xf numFmtId="44" fontId="12" fillId="0" borderId="95" xfId="0" applyNumberFormat="1" applyFont="1" applyBorder="1" applyAlignment="1">
      <alignment horizontal="center"/>
    </xf>
    <xf numFmtId="44" fontId="12" fillId="0" borderId="95" xfId="0" applyNumberFormat="1" applyFont="1" applyFill="1" applyBorder="1" applyAlignment="1">
      <alignment horizontal="center"/>
    </xf>
    <xf numFmtId="0" fontId="22" fillId="0" borderId="96" xfId="0" applyFont="1" applyBorder="1"/>
    <xf numFmtId="44" fontId="22" fillId="0" borderId="96" xfId="0" applyNumberFormat="1" applyFont="1" applyBorder="1"/>
    <xf numFmtId="44" fontId="22" fillId="0" borderId="96" xfId="0" applyNumberFormat="1" applyFont="1" applyBorder="1" applyAlignment="1">
      <alignment horizontal="center"/>
    </xf>
    <xf numFmtId="44" fontId="12" fillId="0" borderId="96" xfId="0" applyNumberFormat="1" applyFont="1" applyFill="1" applyBorder="1" applyAlignment="1">
      <alignment horizontal="center"/>
    </xf>
    <xf numFmtId="44" fontId="12" fillId="0" borderId="95" xfId="0" applyNumberFormat="1" applyFont="1" applyFill="1" applyBorder="1"/>
    <xf numFmtId="44" fontId="12" fillId="0" borderId="96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84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5" fillId="0" borderId="11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5" fillId="0" borderId="15" xfId="1" applyNumberFormat="1" applyFont="1" applyBorder="1"/>
    <xf numFmtId="44" fontId="18" fillId="0" borderId="83" xfId="1" applyNumberFormat="1" applyFont="1" applyBorder="1"/>
    <xf numFmtId="8" fontId="9" fillId="0" borderId="0" xfId="0" applyNumberFormat="1" applyFont="1"/>
    <xf numFmtId="44" fontId="9" fillId="0" borderId="93" xfId="1" applyNumberFormat="1" applyFont="1" applyBorder="1"/>
    <xf numFmtId="44" fontId="33" fillId="0" borderId="0" xfId="0" applyNumberFormat="1" applyFont="1"/>
    <xf numFmtId="0" fontId="37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25" fillId="0" borderId="97" xfId="0" applyFont="1" applyBorder="1" applyAlignment="1">
      <alignment horizontal="center" wrapText="1"/>
    </xf>
    <xf numFmtId="43" fontId="51" fillId="0" borderId="26" xfId="0" applyNumberFormat="1" applyFont="1" applyBorder="1" applyAlignment="1">
      <alignment horizontal="center" vertical="center" wrapText="1"/>
    </xf>
    <xf numFmtId="42" fontId="9" fillId="0" borderId="33" xfId="0" applyNumberFormat="1" applyFont="1" applyBorder="1"/>
    <xf numFmtId="42" fontId="9" fillId="0" borderId="97" xfId="0" applyNumberFormat="1" applyFont="1" applyBorder="1"/>
    <xf numFmtId="0" fontId="14" fillId="0" borderId="27" xfId="0" applyNumberFormat="1" applyFont="1" applyBorder="1" applyAlignment="1">
      <alignment vertical="top"/>
    </xf>
    <xf numFmtId="0" fontId="14" fillId="0" borderId="87" xfId="0" applyFont="1" applyBorder="1" applyAlignment="1">
      <alignment vertical="top"/>
    </xf>
    <xf numFmtId="42" fontId="9" fillId="0" borderId="1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51" fillId="0" borderId="26" xfId="0" applyFont="1" applyBorder="1" applyAlignment="1">
      <alignment horizontal="center" wrapText="1"/>
    </xf>
    <xf numFmtId="0" fontId="10" fillId="0" borderId="26" xfId="0" applyFont="1" applyBorder="1" applyAlignment="1">
      <alignment horizontal="left" vertical="center"/>
    </xf>
    <xf numFmtId="0" fontId="9" fillId="0" borderId="9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1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9" fillId="0" borderId="30" xfId="0" applyNumberFormat="1" applyFont="1" applyBorder="1"/>
    <xf numFmtId="0" fontId="9" fillId="0" borderId="26" xfId="0" applyFont="1" applyBorder="1"/>
    <xf numFmtId="8" fontId="11" fillId="0" borderId="26" xfId="0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4" fontId="9" fillId="2" borderId="54" xfId="0" applyNumberFormat="1" applyFont="1" applyFill="1" applyBorder="1" applyAlignment="1">
      <alignment horizontal="center" vertical="center"/>
    </xf>
    <xf numFmtId="44" fontId="9" fillId="0" borderId="25" xfId="0" applyNumberFormat="1" applyFont="1" applyBorder="1" applyAlignment="1">
      <alignment horizontal="center" vertical="center"/>
    </xf>
    <xf numFmtId="0" fontId="52" fillId="0" borderId="0" xfId="0" applyFont="1"/>
    <xf numFmtId="0" fontId="53" fillId="0" borderId="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2" borderId="28" xfId="0" applyFont="1" applyFill="1" applyBorder="1"/>
    <xf numFmtId="42" fontId="52" fillId="0" borderId="29" xfId="0" applyNumberFormat="1" applyFont="1" applyFill="1" applyBorder="1"/>
    <xf numFmtId="42" fontId="52" fillId="0" borderId="3" xfId="0" applyNumberFormat="1" applyFont="1" applyFill="1" applyBorder="1"/>
    <xf numFmtId="0" fontId="52" fillId="2" borderId="1" xfId="0" applyFont="1" applyFill="1" applyBorder="1"/>
    <xf numFmtId="0" fontId="52" fillId="2" borderId="4" xfId="0" applyFont="1" applyFill="1" applyBorder="1"/>
    <xf numFmtId="42" fontId="52" fillId="0" borderId="24" xfId="0" applyNumberFormat="1" applyFont="1" applyFill="1" applyBorder="1"/>
    <xf numFmtId="0" fontId="52" fillId="2" borderId="28" xfId="0" applyFont="1" applyFill="1" applyBorder="1" applyAlignment="1">
      <alignment wrapText="1"/>
    </xf>
    <xf numFmtId="42" fontId="52" fillId="3" borderId="29" xfId="0" applyNumberFormat="1" applyFont="1" applyFill="1" applyBorder="1"/>
    <xf numFmtId="0" fontId="52" fillId="0" borderId="1" xfId="0" applyFont="1" applyBorder="1"/>
    <xf numFmtId="42" fontId="52" fillId="3" borderId="3" xfId="0" applyNumberFormat="1" applyFont="1" applyFill="1" applyBorder="1"/>
    <xf numFmtId="0" fontId="52" fillId="0" borderId="42" xfId="0" applyFont="1" applyBorder="1"/>
    <xf numFmtId="0" fontId="52" fillId="2" borderId="17" xfId="0" applyFont="1" applyFill="1" applyBorder="1"/>
    <xf numFmtId="42" fontId="52" fillId="0" borderId="8" xfId="0" applyNumberFormat="1" applyFont="1" applyFill="1" applyBorder="1"/>
    <xf numFmtId="44" fontId="9" fillId="0" borderId="97" xfId="0" applyNumberFormat="1" applyFont="1" applyFill="1" applyBorder="1" applyAlignment="1">
      <alignment horizontal="left"/>
    </xf>
    <xf numFmtId="44" fontId="9" fillId="0" borderId="97" xfId="0" applyNumberFormat="1" applyFont="1" applyBorder="1" applyAlignment="1">
      <alignment horizontal="left"/>
    </xf>
    <xf numFmtId="44" fontId="9" fillId="0" borderId="97" xfId="0" applyNumberFormat="1" applyFont="1" applyFill="1" applyBorder="1" applyAlignment="1"/>
    <xf numFmtId="42" fontId="9" fillId="0" borderId="99" xfId="1" quotePrefix="1" applyNumberFormat="1" applyFont="1" applyFill="1" applyBorder="1"/>
    <xf numFmtId="42" fontId="9" fillId="0" borderId="3" xfId="1" quotePrefix="1" applyNumberFormat="1" applyFont="1" applyFill="1" applyBorder="1"/>
    <xf numFmtId="42" fontId="9" fillId="0" borderId="8" xfId="1" applyNumberFormat="1" applyFont="1" applyBorder="1"/>
    <xf numFmtId="42" fontId="9" fillId="0" borderId="29" xfId="1" applyNumberFormat="1" applyFont="1" applyBorder="1"/>
    <xf numFmtId="42" fontId="9" fillId="0" borderId="3" xfId="1" applyNumberFormat="1" applyFont="1" applyFill="1" applyBorder="1" applyAlignment="1">
      <alignment horizontal="right"/>
    </xf>
    <xf numFmtId="42" fontId="9" fillId="0" borderId="3" xfId="1" applyNumberFormat="1" applyFont="1" applyFill="1" applyBorder="1"/>
    <xf numFmtId="42" fontId="9" fillId="0" borderId="8" xfId="1" applyNumberFormat="1" applyFont="1" applyFill="1" applyBorder="1"/>
    <xf numFmtId="42" fontId="9" fillId="0" borderId="24" xfId="1" applyNumberFormat="1" applyFont="1" applyFill="1" applyBorder="1"/>
    <xf numFmtId="42" fontId="9" fillId="0" borderId="6" xfId="1" applyNumberFormat="1" applyFont="1" applyFill="1" applyBorder="1"/>
    <xf numFmtId="42" fontId="9" fillId="0" borderId="29" xfId="1" applyNumberFormat="1" applyFont="1" applyFill="1" applyBorder="1"/>
    <xf numFmtId="0" fontId="54" fillId="0" borderId="16" xfId="0" applyFont="1" applyBorder="1"/>
    <xf numFmtId="44" fontId="9" fillId="0" borderId="52" xfId="0" applyNumberFormat="1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44" fontId="20" fillId="0" borderId="73" xfId="0" applyNumberFormat="1" applyFont="1" applyBorder="1" applyAlignment="1">
      <alignment horizontal="center" wrapText="1"/>
    </xf>
    <xf numFmtId="164" fontId="0" fillId="2" borderId="73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9" fontId="9" fillId="0" borderId="0" xfId="0" applyNumberFormat="1" applyFont="1"/>
    <xf numFmtId="0" fontId="55" fillId="0" borderId="0" xfId="0" applyFont="1"/>
    <xf numFmtId="0" fontId="43" fillId="0" borderId="0" xfId="0" applyFont="1" applyAlignment="1">
      <alignment horizontal="right"/>
    </xf>
    <xf numFmtId="44" fontId="11" fillId="0" borderId="18" xfId="0" applyNumberFormat="1" applyFont="1" applyBorder="1"/>
    <xf numFmtId="0" fontId="37" fillId="0" borderId="19" xfId="0" applyFont="1" applyBorder="1"/>
    <xf numFmtId="8" fontId="9" fillId="0" borderId="21" xfId="0" applyNumberFormat="1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52" fillId="0" borderId="28" xfId="0" applyFont="1" applyFill="1" applyBorder="1"/>
    <xf numFmtId="0" fontId="52" fillId="0" borderId="1" xfId="0" applyFont="1" applyFill="1" applyBorder="1"/>
    <xf numFmtId="0" fontId="52" fillId="0" borderId="4" xfId="0" applyFont="1" applyFill="1" applyBorder="1"/>
    <xf numFmtId="44" fontId="9" fillId="0" borderId="19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/>
    </xf>
    <xf numFmtId="44" fontId="9" fillId="2" borderId="86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44" fontId="9" fillId="6" borderId="86" xfId="0" applyNumberFormat="1" applyFont="1" applyFill="1" applyBorder="1" applyAlignment="1">
      <alignment horizontal="center"/>
    </xf>
    <xf numFmtId="8" fontId="9" fillId="6" borderId="73" xfId="0" applyNumberFormat="1" applyFont="1" applyFill="1" applyBorder="1" applyAlignment="1">
      <alignment horizontal="center"/>
    </xf>
    <xf numFmtId="0" fontId="0" fillId="6" borderId="92" xfId="0" applyFill="1" applyBorder="1"/>
    <xf numFmtId="0" fontId="0" fillId="6" borderId="46" xfId="0" applyFill="1" applyBorder="1"/>
    <xf numFmtId="0" fontId="9" fillId="6" borderId="47" xfId="0" applyFont="1" applyFill="1" applyBorder="1" applyAlignment="1">
      <alignment horizontal="center"/>
    </xf>
    <xf numFmtId="164" fontId="0" fillId="6" borderId="98" xfId="0" applyNumberForma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44" fontId="9" fillId="6" borderId="105" xfId="0" applyNumberFormat="1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52" fillId="0" borderId="5" xfId="0" applyFont="1" applyBorder="1"/>
    <xf numFmtId="42" fontId="52" fillId="0" borderId="6" xfId="0" applyNumberFormat="1" applyFont="1" applyFill="1" applyBorder="1"/>
    <xf numFmtId="42" fontId="52" fillId="3" borderId="6" xfId="0" applyNumberFormat="1" applyFont="1" applyFill="1" applyBorder="1"/>
    <xf numFmtId="42" fontId="52" fillId="2" borderId="29" xfId="0" applyNumberFormat="1" applyFont="1" applyFill="1" applyBorder="1"/>
    <xf numFmtId="42" fontId="52" fillId="0" borderId="75" xfId="0" applyNumberFormat="1" applyFont="1" applyFill="1" applyBorder="1"/>
    <xf numFmtId="42" fontId="52" fillId="2" borderId="75" xfId="0" applyNumberFormat="1" applyFont="1" applyFill="1" applyBorder="1"/>
    <xf numFmtId="42" fontId="9" fillId="0" borderId="46" xfId="0" applyNumberFormat="1" applyFont="1" applyBorder="1"/>
    <xf numFmtId="44" fontId="11" fillId="0" borderId="106" xfId="1" applyFont="1" applyBorder="1" applyAlignment="1">
      <alignment horizontal="center"/>
    </xf>
    <xf numFmtId="44" fontId="32" fillId="0" borderId="16" xfId="1" applyFont="1" applyBorder="1" applyAlignment="1">
      <alignment horizontal="center" wrapText="1"/>
    </xf>
    <xf numFmtId="44" fontId="11" fillId="0" borderId="16" xfId="0" applyNumberFormat="1" applyFont="1" applyBorder="1" applyAlignment="1">
      <alignment horizontal="center"/>
    </xf>
    <xf numFmtId="44" fontId="11" fillId="0" borderId="21" xfId="1" applyFont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11" fillId="0" borderId="107" xfId="0" applyNumberFormat="1" applyFont="1" applyBorder="1"/>
    <xf numFmtId="44" fontId="11" fillId="0" borderId="108" xfId="0" applyNumberFormat="1" applyFont="1" applyBorder="1"/>
    <xf numFmtId="0" fontId="9" fillId="0" borderId="52" xfId="0" applyFont="1" applyBorder="1" applyAlignment="1"/>
    <xf numFmtId="0" fontId="22" fillId="0" borderId="40" xfId="0" applyFont="1" applyBorder="1" applyAlignment="1">
      <alignment horizontal="left"/>
    </xf>
    <xf numFmtId="0" fontId="9" fillId="0" borderId="25" xfId="0" applyFont="1" applyBorder="1"/>
    <xf numFmtId="0" fontId="9" fillId="0" borderId="25" xfId="0" applyFont="1" applyBorder="1" applyAlignment="1"/>
    <xf numFmtId="42" fontId="52" fillId="0" borderId="13" xfId="0" applyNumberFormat="1" applyFont="1" applyFill="1" applyBorder="1"/>
    <xf numFmtId="0" fontId="52" fillId="0" borderId="74" xfId="0" applyFont="1" applyFill="1" applyBorder="1"/>
    <xf numFmtId="42" fontId="52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84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7" xfId="0" applyNumberFormat="1" applyFont="1" applyFill="1" applyBorder="1"/>
    <xf numFmtId="43" fontId="9" fillId="0" borderId="67" xfId="0" applyNumberFormat="1" applyFont="1" applyFill="1" applyBorder="1"/>
    <xf numFmtId="0" fontId="52" fillId="2" borderId="75" xfId="0" applyFont="1" applyFill="1" applyBorder="1"/>
    <xf numFmtId="0" fontId="20" fillId="2" borderId="29" xfId="0" applyFont="1" applyFill="1" applyBorder="1"/>
    <xf numFmtId="0" fontId="1" fillId="7" borderId="0" xfId="0" applyFont="1" applyFill="1" applyAlignment="1">
      <alignment horizontal="left" indent="1"/>
    </xf>
    <xf numFmtId="0" fontId="0" fillId="7" borderId="0" xfId="0" applyFill="1" applyAlignment="1">
      <alignment horizontal="left" indent="1"/>
    </xf>
    <xf numFmtId="44" fontId="9" fillId="0" borderId="124" xfId="0" applyNumberFormat="1" applyFont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Border="1"/>
    <xf numFmtId="8" fontId="9" fillId="0" borderId="29" xfId="0" applyNumberFormat="1" applyFont="1" applyFill="1" applyBorder="1"/>
    <xf numFmtId="0" fontId="9" fillId="0" borderId="47" xfId="0" applyFont="1" applyFill="1" applyBorder="1" applyAlignment="1">
      <alignment horizontal="center"/>
    </xf>
    <xf numFmtId="164" fontId="0" fillId="0" borderId="98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44" fontId="9" fillId="0" borderId="105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44" fontId="12" fillId="0" borderId="26" xfId="0" applyNumberFormat="1" applyFont="1" applyBorder="1"/>
    <xf numFmtId="44" fontId="12" fillId="0" borderId="2" xfId="0" applyNumberFormat="1" applyFont="1" applyBorder="1"/>
    <xf numFmtId="44" fontId="11" fillId="0" borderId="86" xfId="0" applyNumberFormat="1" applyFont="1" applyBorder="1"/>
    <xf numFmtId="44" fontId="12" fillId="0" borderId="86" xfId="1" applyNumberFormat="1" applyFont="1" applyBorder="1" applyAlignment="1">
      <alignment horizontal="center"/>
    </xf>
    <xf numFmtId="0" fontId="58" fillId="0" borderId="0" xfId="0" applyFont="1" applyFill="1"/>
    <xf numFmtId="0" fontId="9" fillId="0" borderId="28" xfId="0" applyFont="1" applyFill="1" applyBorder="1"/>
    <xf numFmtId="0" fontId="9" fillId="0" borderId="29" xfId="0" applyFont="1" applyFill="1" applyBorder="1"/>
    <xf numFmtId="167" fontId="9" fillId="0" borderId="29" xfId="0" applyNumberFormat="1" applyFont="1" applyFill="1" applyBorder="1"/>
    <xf numFmtId="0" fontId="9" fillId="0" borderId="1" xfId="0" applyFont="1" applyFill="1" applyBorder="1"/>
    <xf numFmtId="0" fontId="57" fillId="0" borderId="3" xfId="0" applyFont="1" applyFill="1" applyBorder="1"/>
    <xf numFmtId="8" fontId="9" fillId="0" borderId="3" xfId="0" applyNumberFormat="1" applyFont="1" applyFill="1" applyBorder="1"/>
    <xf numFmtId="0" fontId="9" fillId="0" borderId="3" xfId="0" applyFont="1" applyFill="1" applyBorder="1"/>
    <xf numFmtId="167" fontId="9" fillId="0" borderId="3" xfId="0" applyNumberFormat="1" applyFont="1" applyFill="1" applyBorder="1"/>
    <xf numFmtId="0" fontId="9" fillId="0" borderId="4" xfId="0" applyFont="1" applyFill="1" applyBorder="1"/>
    <xf numFmtId="167" fontId="9" fillId="0" borderId="24" xfId="0" applyNumberFormat="1" applyFont="1" applyFill="1" applyBorder="1"/>
    <xf numFmtId="0" fontId="9" fillId="0" borderId="17" xfId="0" applyFont="1" applyFill="1" applyBorder="1"/>
    <xf numFmtId="167" fontId="9" fillId="0" borderId="8" xfId="0" applyNumberFormat="1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167" fontId="9" fillId="0" borderId="6" xfId="0" applyNumberFormat="1" applyFont="1" applyFill="1" applyBorder="1"/>
    <xf numFmtId="167" fontId="9" fillId="0" borderId="78" xfId="0" applyNumberFormat="1" applyFont="1" applyBorder="1"/>
    <xf numFmtId="8" fontId="20" fillId="0" borderId="29" xfId="0" applyNumberFormat="1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8" xfId="0" applyFont="1" applyFill="1" applyBorder="1"/>
    <xf numFmtId="0" fontId="12" fillId="0" borderId="0" xfId="0" applyFont="1" applyFill="1"/>
    <xf numFmtId="0" fontId="9" fillId="0" borderId="79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14" fontId="9" fillId="0" borderId="59" xfId="0" applyNumberFormat="1" applyFont="1" applyFill="1" applyBorder="1"/>
    <xf numFmtId="0" fontId="9" fillId="0" borderId="1" xfId="0" applyFont="1" applyFill="1" applyBorder="1" applyAlignment="1">
      <alignment wrapText="1"/>
    </xf>
    <xf numFmtId="14" fontId="9" fillId="0" borderId="94" xfId="0" applyNumberFormat="1" applyFont="1" applyFill="1" applyBorder="1"/>
    <xf numFmtId="14" fontId="9" fillId="0" borderId="0" xfId="0" applyNumberFormat="1" applyFont="1" applyFill="1" applyBorder="1"/>
    <xf numFmtId="0" fontId="9" fillId="2" borderId="3" xfId="0" applyFont="1" applyFill="1" applyBorder="1"/>
    <xf numFmtId="8" fontId="9" fillId="0" borderId="3" xfId="0" applyNumberFormat="1" applyFont="1" applyBorder="1"/>
    <xf numFmtId="0" fontId="9" fillId="0" borderId="102" xfId="0" applyFont="1" applyBorder="1"/>
    <xf numFmtId="0" fontId="9" fillId="0" borderId="17" xfId="0" applyFont="1" applyBorder="1"/>
    <xf numFmtId="0" fontId="9" fillId="0" borderId="8" xfId="0" applyFont="1" applyBorder="1"/>
    <xf numFmtId="0" fontId="9" fillId="0" borderId="101" xfId="0" applyFont="1" applyBorder="1"/>
    <xf numFmtId="0" fontId="9" fillId="0" borderId="57" xfId="0" applyFont="1" applyBorder="1"/>
    <xf numFmtId="0" fontId="9" fillId="0" borderId="60" xfId="0" applyFont="1" applyBorder="1"/>
    <xf numFmtId="0" fontId="9" fillId="0" borderId="35" xfId="0" applyFont="1" applyBorder="1"/>
    <xf numFmtId="0" fontId="9" fillId="0" borderId="103" xfId="0" applyFont="1" applyBorder="1"/>
    <xf numFmtId="43" fontId="20" fillId="0" borderId="61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118" xfId="0" applyFont="1" applyFill="1" applyBorder="1"/>
    <xf numFmtId="0" fontId="9" fillId="0" borderId="64" xfId="0" applyFont="1" applyBorder="1"/>
    <xf numFmtId="0" fontId="9" fillId="0" borderId="36" xfId="0" applyFont="1" applyBorder="1"/>
    <xf numFmtId="0" fontId="9" fillId="0" borderId="66" xfId="0" applyFont="1" applyBorder="1"/>
    <xf numFmtId="0" fontId="9" fillId="0" borderId="38" xfId="0" applyFont="1" applyBorder="1"/>
    <xf numFmtId="6" fontId="11" fillId="0" borderId="39" xfId="0" applyNumberFormat="1" applyFont="1" applyBorder="1" applyAlignment="1">
      <alignment horizontal="right"/>
    </xf>
    <xf numFmtId="4" fontId="9" fillId="0" borderId="0" xfId="0" applyNumberFormat="1" applyFont="1"/>
    <xf numFmtId="0" fontId="57" fillId="0" borderId="0" xfId="0" applyFont="1"/>
    <xf numFmtId="6" fontId="59" fillId="0" borderId="33" xfId="0" applyNumberFormat="1" applyFont="1" applyFill="1" applyBorder="1"/>
    <xf numFmtId="0" fontId="9" fillId="0" borderId="48" xfId="0" applyFont="1" applyBorder="1"/>
    <xf numFmtId="164" fontId="9" fillId="0" borderId="0" xfId="0" applyNumberFormat="1" applyFont="1"/>
    <xf numFmtId="164" fontId="0" fillId="0" borderId="0" xfId="0" applyNumberFormat="1"/>
    <xf numFmtId="164" fontId="0" fillId="0" borderId="48" xfId="0" applyNumberFormat="1" applyBorder="1"/>
    <xf numFmtId="2" fontId="0" fillId="0" borderId="0" xfId="0" applyNumberFormat="1"/>
    <xf numFmtId="0" fontId="57" fillId="0" borderId="11" xfId="0" applyFont="1" applyFill="1" applyBorder="1"/>
    <xf numFmtId="0" fontId="57" fillId="0" borderId="101" xfId="0" applyFont="1" applyFill="1" applyBorder="1"/>
    <xf numFmtId="0" fontId="11" fillId="0" borderId="0" xfId="0" applyFont="1"/>
    <xf numFmtId="37" fontId="20" fillId="0" borderId="29" xfId="0" applyNumberFormat="1" applyFont="1" applyFill="1" applyBorder="1"/>
    <xf numFmtId="0" fontId="57" fillId="0" borderId="77" xfId="0" applyFont="1" applyFill="1" applyBorder="1"/>
    <xf numFmtId="0" fontId="9" fillId="0" borderId="77" xfId="0" applyFont="1" applyFill="1" applyBorder="1"/>
    <xf numFmtId="0" fontId="9" fillId="0" borderId="2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164" fontId="0" fillId="0" borderId="0" xfId="0" applyNumberFormat="1" applyFill="1" applyBorder="1"/>
    <xf numFmtId="164" fontId="0" fillId="0" borderId="127" xfId="0" applyNumberFormat="1" applyBorder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44" fontId="22" fillId="0" borderId="16" xfId="0" applyNumberFormat="1" applyFont="1" applyBorder="1" applyAlignment="1">
      <alignment horizontal="left" vertical="center"/>
    </xf>
    <xf numFmtId="44" fontId="22" fillId="0" borderId="19" xfId="0" applyNumberFormat="1" applyFont="1" applyBorder="1" applyAlignment="1">
      <alignment horizontal="left" vertical="center"/>
    </xf>
    <xf numFmtId="44" fontId="9" fillId="0" borderId="42" xfId="0" applyNumberFormat="1" applyFont="1" applyBorder="1" applyAlignment="1">
      <alignment vertical="top"/>
    </xf>
    <xf numFmtId="0" fontId="3" fillId="7" borderId="0" xfId="0" applyFont="1" applyFill="1" applyBorder="1" applyAlignment="1">
      <alignment horizontal="left"/>
    </xf>
    <xf numFmtId="0" fontId="9" fillId="0" borderId="54" xfId="0" applyFont="1" applyBorder="1" applyAlignment="1"/>
    <xf numFmtId="0" fontId="9" fillId="0" borderId="25" xfId="0" applyFont="1" applyFill="1" applyBorder="1"/>
    <xf numFmtId="0" fontId="9" fillId="0" borderId="46" xfId="0" applyFont="1" applyFill="1" applyBorder="1"/>
    <xf numFmtId="44" fontId="11" fillId="0" borderId="52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62" fillId="0" borderId="1" xfId="0" applyFont="1" applyFill="1" applyBorder="1"/>
    <xf numFmtId="9" fontId="62" fillId="2" borderId="3" xfId="0" applyNumberFormat="1" applyFont="1" applyFill="1" applyBorder="1"/>
    <xf numFmtId="8" fontId="62" fillId="2" borderId="3" xfId="0" applyNumberFormat="1" applyFont="1" applyFill="1" applyBorder="1"/>
    <xf numFmtId="0" fontId="62" fillId="2" borderId="3" xfId="0" applyFont="1" applyFill="1" applyBorder="1"/>
    <xf numFmtId="0" fontId="57" fillId="0" borderId="2" xfId="0" applyFont="1" applyFill="1" applyBorder="1"/>
    <xf numFmtId="0" fontId="63" fillId="0" borderId="0" xfId="0" applyFont="1"/>
    <xf numFmtId="44" fontId="9" fillId="0" borderId="19" xfId="0" applyNumberFormat="1" applyFont="1" applyBorder="1" applyAlignment="1">
      <alignment vertical="center"/>
    </xf>
    <xf numFmtId="0" fontId="15" fillId="0" borderId="0" xfId="0" applyFont="1" applyAlignment="1">
      <alignment horizontal="right"/>
    </xf>
    <xf numFmtId="8" fontId="64" fillId="0" borderId="15" xfId="0" applyNumberFormat="1" applyFont="1" applyFill="1" applyBorder="1"/>
    <xf numFmtId="44" fontId="64" fillId="0" borderId="2" xfId="0" applyNumberFormat="1" applyFont="1" applyFill="1" applyBorder="1"/>
    <xf numFmtId="44" fontId="64" fillId="0" borderId="15" xfId="0" applyNumberFormat="1" applyFont="1" applyFill="1" applyBorder="1"/>
    <xf numFmtId="0" fontId="9" fillId="0" borderId="128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9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28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9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9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73" xfId="0" applyFont="1" applyBorder="1" applyAlignment="1">
      <alignment horizontal="left" vertical="center"/>
    </xf>
    <xf numFmtId="44" fontId="12" fillId="0" borderId="7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44" fontId="12" fillId="0" borderId="25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/>
    </xf>
    <xf numFmtId="44" fontId="12" fillId="0" borderId="46" xfId="0" applyNumberFormat="1" applyFont="1" applyBorder="1" applyAlignment="1">
      <alignment horizontal="center" vertical="center"/>
    </xf>
    <xf numFmtId="0" fontId="12" fillId="0" borderId="73" xfId="0" applyFont="1" applyFill="1" applyBorder="1" applyAlignment="1">
      <alignment horizontal="left" vertical="center"/>
    </xf>
    <xf numFmtId="44" fontId="12" fillId="0" borderId="73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 vertical="center"/>
    </xf>
    <xf numFmtId="44" fontId="12" fillId="0" borderId="40" xfId="0" applyNumberFormat="1" applyFont="1" applyBorder="1" applyAlignment="1">
      <alignment horizontal="center" vertical="center"/>
    </xf>
    <xf numFmtId="44" fontId="12" fillId="0" borderId="46" xfId="0" applyNumberFormat="1" applyFont="1" applyFill="1" applyBorder="1" applyAlignment="1">
      <alignment horizontal="center" vertical="center"/>
    </xf>
    <xf numFmtId="0" fontId="12" fillId="0" borderId="54" xfId="0" applyFont="1" applyBorder="1" applyAlignment="1">
      <alignment horizontal="left" vertical="center"/>
    </xf>
    <xf numFmtId="44" fontId="12" fillId="0" borderId="54" xfId="0" applyNumberFormat="1" applyFont="1" applyBorder="1" applyAlignment="1">
      <alignment horizontal="center" vertical="center"/>
    </xf>
    <xf numFmtId="44" fontId="12" fillId="0" borderId="40" xfId="0" applyNumberFormat="1" applyFont="1" applyFill="1" applyBorder="1" applyAlignment="1">
      <alignment horizontal="center" vertical="center"/>
    </xf>
    <xf numFmtId="44" fontId="12" fillId="0" borderId="54" xfId="0" applyNumberFormat="1" applyFont="1" applyFill="1" applyBorder="1" applyAlignment="1">
      <alignment horizontal="center" vertical="center"/>
    </xf>
    <xf numFmtId="44" fontId="37" fillId="0" borderId="40" xfId="0" applyNumberFormat="1" applyFont="1" applyBorder="1" applyAlignment="1">
      <alignment horizontal="center" vertical="center"/>
    </xf>
    <xf numFmtId="44" fontId="22" fillId="0" borderId="40" xfId="0" applyNumberFormat="1" applyFont="1" applyBorder="1" applyAlignment="1">
      <alignment horizontal="center" vertical="center"/>
    </xf>
    <xf numFmtId="44" fontId="37" fillId="0" borderId="54" xfId="0" applyNumberFormat="1" applyFont="1" applyBorder="1" applyAlignment="1">
      <alignment horizontal="center" vertical="center"/>
    </xf>
    <xf numFmtId="44" fontId="22" fillId="0" borderId="54" xfId="0" applyNumberFormat="1" applyFont="1" applyBorder="1" applyAlignment="1">
      <alignment horizontal="center" vertical="center"/>
    </xf>
    <xf numFmtId="44" fontId="37" fillId="0" borderId="46" xfId="0" applyNumberFormat="1" applyFont="1" applyBorder="1" applyAlignment="1">
      <alignment horizontal="center" vertical="center"/>
    </xf>
    <xf numFmtId="44" fontId="22" fillId="0" borderId="4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44" fontId="12" fillId="0" borderId="26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44" fontId="37" fillId="0" borderId="16" xfId="1" applyNumberFormat="1" applyFont="1" applyBorder="1"/>
    <xf numFmtId="44" fontId="37" fillId="0" borderId="40" xfId="1" applyNumberFormat="1" applyFont="1" applyBorder="1"/>
    <xf numFmtId="0" fontId="45" fillId="7" borderId="0" xfId="0" applyFont="1" applyFill="1" applyAlignment="1">
      <alignment horizontal="center" vertical="center"/>
    </xf>
    <xf numFmtId="0" fontId="22" fillId="0" borderId="19" xfId="0" applyFont="1" applyFill="1" applyBorder="1" applyAlignment="1"/>
    <xf numFmtId="44" fontId="22" fillId="0" borderId="16" xfId="0" applyNumberFormat="1" applyFont="1" applyFill="1" applyBorder="1"/>
    <xf numFmtId="44" fontId="22" fillId="0" borderId="82" xfId="0" applyNumberFormat="1" applyFont="1" applyBorder="1"/>
    <xf numFmtId="44" fontId="22" fillId="0" borderId="82" xfId="0" applyNumberFormat="1" applyFont="1" applyFill="1" applyBorder="1"/>
    <xf numFmtId="0" fontId="9" fillId="0" borderId="3" xfId="0" applyFont="1" applyFill="1" applyBorder="1" applyAlignment="1">
      <alignment horizontal="center"/>
    </xf>
    <xf numFmtId="14" fontId="9" fillId="0" borderId="126" xfId="0" applyNumberFormat="1" applyFont="1" applyFill="1" applyBorder="1"/>
    <xf numFmtId="0" fontId="11" fillId="0" borderId="1" xfId="0" applyFont="1" applyFill="1" applyBorder="1" applyAlignment="1">
      <alignment wrapText="1"/>
    </xf>
    <xf numFmtId="0" fontId="15" fillId="0" borderId="18" xfId="0" applyFont="1" applyBorder="1"/>
    <xf numFmtId="44" fontId="15" fillId="0" borderId="83" xfId="1" applyNumberFormat="1" applyFont="1" applyBorder="1"/>
    <xf numFmtId="43" fontId="9" fillId="0" borderId="119" xfId="0" applyNumberFormat="1" applyFont="1" applyFill="1" applyBorder="1"/>
    <xf numFmtId="43" fontId="9" fillId="0" borderId="65" xfId="0" applyNumberFormat="1" applyFont="1" applyBorder="1"/>
    <xf numFmtId="44" fontId="0" fillId="0" borderId="49" xfId="0" applyNumberFormat="1" applyBorder="1"/>
    <xf numFmtId="44" fontId="0" fillId="0" borderId="79" xfId="0" applyNumberFormat="1" applyBorder="1"/>
    <xf numFmtId="44" fontId="9" fillId="0" borderId="100" xfId="1" quotePrefix="1" applyNumberFormat="1" applyFont="1" applyFill="1" applyBorder="1"/>
    <xf numFmtId="44" fontId="9" fillId="0" borderId="2" xfId="1" quotePrefix="1" applyNumberFormat="1" applyFont="1" applyFill="1" applyBorder="1"/>
    <xf numFmtId="44" fontId="9" fillId="0" borderId="15" xfId="1" applyNumberFormat="1" applyFont="1" applyBorder="1"/>
    <xf numFmtId="44" fontId="9" fillId="0" borderId="33" xfId="1" applyNumberFormat="1" applyFont="1" applyBorder="1"/>
    <xf numFmtId="44" fontId="9" fillId="0" borderId="2" xfId="1" applyNumberFormat="1" applyFont="1" applyFill="1" applyBorder="1" applyAlignment="1">
      <alignment horizontal="right"/>
    </xf>
    <xf numFmtId="44" fontId="9" fillId="0" borderId="2" xfId="1" applyNumberFormat="1" applyFont="1" applyFill="1" applyBorder="1"/>
    <xf numFmtId="44" fontId="9" fillId="0" borderId="15" xfId="1" applyNumberFormat="1" applyFont="1" applyFill="1" applyBorder="1"/>
    <xf numFmtId="44" fontId="9" fillId="0" borderId="33" xfId="1" applyNumberFormat="1" applyFont="1" applyFill="1" applyBorder="1"/>
    <xf numFmtId="44" fontId="9" fillId="0" borderId="2" xfId="1" applyNumberFormat="1" applyFont="1" applyBorder="1"/>
    <xf numFmtId="0" fontId="9" fillId="2" borderId="129" xfId="0" applyFont="1" applyFill="1" applyBorder="1" applyAlignment="1">
      <alignment horizontal="center"/>
    </xf>
    <xf numFmtId="164" fontId="0" fillId="2" borderId="130" xfId="0" applyNumberFormat="1" applyFill="1" applyBorder="1" applyAlignment="1">
      <alignment horizontal="center"/>
    </xf>
    <xf numFmtId="0" fontId="0" fillId="2" borderId="131" xfId="0" applyFill="1" applyBorder="1"/>
    <xf numFmtId="44" fontId="9" fillId="2" borderId="132" xfId="0" applyNumberFormat="1" applyFont="1" applyFill="1" applyBorder="1" applyAlignment="1">
      <alignment horizontal="center"/>
    </xf>
    <xf numFmtId="0" fontId="0" fillId="2" borderId="133" xfId="0" applyFill="1" applyBorder="1"/>
    <xf numFmtId="0" fontId="9" fillId="0" borderId="26" xfId="0" applyFont="1" applyFill="1" applyBorder="1" applyAlignment="1">
      <alignment horizontal="center"/>
    </xf>
    <xf numFmtId="8" fontId="9" fillId="0" borderId="73" xfId="0" applyNumberFormat="1" applyFont="1" applyFill="1" applyBorder="1" applyAlignment="1">
      <alignment horizontal="center"/>
    </xf>
    <xf numFmtId="0" fontId="0" fillId="0" borderId="92" xfId="0" applyFill="1" applyBorder="1"/>
    <xf numFmtId="44" fontId="9" fillId="0" borderId="86" xfId="0" applyNumberFormat="1" applyFont="1" applyFill="1" applyBorder="1" applyAlignment="1">
      <alignment horizontal="center"/>
    </xf>
    <xf numFmtId="0" fontId="0" fillId="0" borderId="46" xfId="0" applyFill="1" applyBorder="1"/>
    <xf numFmtId="2" fontId="9" fillId="0" borderId="0" xfId="0" applyNumberFormat="1" applyFont="1"/>
    <xf numFmtId="2" fontId="9" fillId="0" borderId="33" xfId="0" applyNumberFormat="1" applyFont="1" applyFill="1" applyBorder="1"/>
    <xf numFmtId="2" fontId="9" fillId="0" borderId="2" xfId="0" applyNumberFormat="1" applyFont="1" applyFill="1" applyBorder="1"/>
    <xf numFmtId="0" fontId="9" fillId="0" borderId="24" xfId="0" applyFont="1" applyFill="1" applyBorder="1"/>
    <xf numFmtId="8" fontId="9" fillId="0" borderId="24" xfId="0" applyNumberFormat="1" applyFont="1" applyFill="1" applyBorder="1"/>
    <xf numFmtId="2" fontId="9" fillId="0" borderId="12" xfId="0" applyNumberFormat="1" applyFont="1" applyFill="1" applyBorder="1"/>
    <xf numFmtId="8" fontId="9" fillId="0" borderId="6" xfId="0" applyNumberFormat="1" applyFont="1" applyFill="1" applyBorder="1"/>
    <xf numFmtId="8" fontId="9" fillId="0" borderId="8" xfId="0" applyNumberFormat="1" applyFont="1" applyFill="1" applyBorder="1"/>
    <xf numFmtId="0" fontId="9" fillId="0" borderId="8" xfId="0" applyFont="1" applyFill="1" applyBorder="1"/>
    <xf numFmtId="2" fontId="9" fillId="0" borderId="15" xfId="0" applyNumberFormat="1" applyFont="1" applyFill="1" applyBorder="1"/>
    <xf numFmtId="2" fontId="9" fillId="0" borderId="7" xfId="0" applyNumberFormat="1" applyFont="1" applyFill="1" applyBorder="1"/>
    <xf numFmtId="0" fontId="9" fillId="0" borderId="78" xfId="0" applyFont="1" applyBorder="1"/>
    <xf numFmtId="8" fontId="9" fillId="0" borderId="13" xfId="0" applyNumberFormat="1" applyFont="1" applyFill="1" applyBorder="1"/>
    <xf numFmtId="164" fontId="9" fillId="0" borderId="78" xfId="0" applyNumberFormat="1" applyFont="1" applyBorder="1"/>
    <xf numFmtId="2" fontId="9" fillId="0" borderId="125" xfId="0" applyNumberFormat="1" applyFont="1" applyBorder="1"/>
    <xf numFmtId="6" fontId="20" fillId="0" borderId="33" xfId="0" applyNumberFormat="1" applyFont="1" applyFill="1" applyBorder="1"/>
    <xf numFmtId="8" fontId="20" fillId="0" borderId="33" xfId="0" applyNumberFormat="1" applyFont="1" applyFill="1" applyBorder="1"/>
    <xf numFmtId="0" fontId="9" fillId="0" borderId="11" xfId="0" applyFont="1" applyFill="1" applyBorder="1"/>
    <xf numFmtId="8" fontId="9" fillId="0" borderId="2" xfId="0" applyNumberFormat="1" applyFont="1" applyFill="1" applyBorder="1"/>
    <xf numFmtId="8" fontId="20" fillId="0" borderId="58" xfId="0" applyNumberFormat="1" applyFont="1" applyFill="1" applyBorder="1"/>
    <xf numFmtId="2" fontId="9" fillId="0" borderId="77" xfId="0" applyNumberFormat="1" applyFont="1" applyFill="1" applyBorder="1"/>
    <xf numFmtId="44" fontId="9" fillId="0" borderId="2" xfId="0" applyNumberFormat="1" applyFont="1" applyFill="1" applyBorder="1"/>
    <xf numFmtId="4" fontId="9" fillId="0" borderId="3" xfId="0" applyNumberFormat="1" applyFont="1" applyFill="1" applyBorder="1"/>
    <xf numFmtId="0" fontId="9" fillId="0" borderId="109" xfId="0" applyFont="1" applyBorder="1"/>
    <xf numFmtId="0" fontId="9" fillId="0" borderId="99" xfId="0" applyFont="1" applyBorder="1"/>
    <xf numFmtId="43" fontId="9" fillId="0" borderId="110" xfId="0" applyNumberFormat="1" applyFont="1" applyBorder="1"/>
    <xf numFmtId="0" fontId="9" fillId="0" borderId="111" xfId="0" applyFont="1" applyFill="1" applyBorder="1"/>
    <xf numFmtId="43" fontId="9" fillId="0" borderId="112" xfId="0" applyNumberFormat="1" applyFont="1" applyFill="1" applyBorder="1"/>
    <xf numFmtId="0" fontId="9" fillId="0" borderId="116" xfId="0" applyFont="1" applyFill="1" applyBorder="1"/>
    <xf numFmtId="43" fontId="9" fillId="0" borderId="117" xfId="0" applyNumberFormat="1" applyFont="1" applyFill="1" applyBorder="1"/>
    <xf numFmtId="0" fontId="9" fillId="0" borderId="120" xfId="0" applyFont="1" applyFill="1" applyBorder="1"/>
    <xf numFmtId="43" fontId="9" fillId="0" borderId="121" xfId="0" applyNumberFormat="1" applyFont="1" applyFill="1" applyBorder="1"/>
    <xf numFmtId="0" fontId="9" fillId="0" borderId="122" xfId="0" applyFont="1" applyFill="1" applyBorder="1"/>
    <xf numFmtId="43" fontId="9" fillId="0" borderId="123" xfId="0" applyNumberFormat="1" applyFont="1" applyFill="1" applyBorder="1"/>
    <xf numFmtId="0" fontId="9" fillId="0" borderId="113" xfId="0" applyFont="1" applyBorder="1"/>
    <xf numFmtId="0" fontId="9" fillId="0" borderId="114" xfId="0" applyFont="1" applyBorder="1"/>
    <xf numFmtId="43" fontId="9" fillId="0" borderId="115" xfId="0" applyNumberFormat="1" applyFont="1" applyBorder="1"/>
    <xf numFmtId="44" fontId="9" fillId="0" borderId="40" xfId="0" applyNumberFormat="1" applyFont="1" applyBorder="1" applyAlignment="1">
      <alignment horizontal="center" vertical="center"/>
    </xf>
    <xf numFmtId="42" fontId="9" fillId="0" borderId="30" xfId="0" applyNumberFormat="1" applyFont="1" applyBorder="1"/>
    <xf numFmtId="42" fontId="9" fillId="0" borderId="30" xfId="0" applyNumberFormat="1" applyFont="1" applyFill="1" applyBorder="1"/>
    <xf numFmtId="42" fontId="9" fillId="0" borderId="40" xfId="0" applyNumberFormat="1" applyFont="1" applyBorder="1"/>
    <xf numFmtId="42" fontId="11" fillId="0" borderId="25" xfId="0" applyNumberFormat="1" applyFont="1" applyBorder="1"/>
    <xf numFmtId="42" fontId="9" fillId="0" borderId="25" xfId="0" applyNumberFormat="1" applyFont="1" applyBorder="1"/>
    <xf numFmtId="42" fontId="9" fillId="0" borderId="16" xfId="0" applyNumberFormat="1" applyFont="1" applyBorder="1"/>
    <xf numFmtId="42" fontId="11" fillId="0" borderId="40" xfId="0" applyNumberFormat="1" applyFont="1" applyBorder="1"/>
    <xf numFmtId="42" fontId="9" fillId="0" borderId="25" xfId="0" applyNumberFormat="1" applyFont="1" applyFill="1" applyBorder="1"/>
    <xf numFmtId="42" fontId="9" fillId="0" borderId="16" xfId="0" applyNumberFormat="1" applyFont="1" applyFill="1" applyBorder="1"/>
    <xf numFmtId="42" fontId="9" fillId="0" borderId="46" xfId="0" applyNumberFormat="1" applyFont="1" applyFill="1" applyBorder="1"/>
    <xf numFmtId="42" fontId="9" fillId="0" borderId="26" xfId="0" applyNumberFormat="1" applyFont="1" applyBorder="1"/>
    <xf numFmtId="42" fontId="9" fillId="0" borderId="73" xfId="0" applyNumberFormat="1" applyFont="1" applyBorder="1"/>
    <xf numFmtId="0" fontId="22" fillId="0" borderId="20" xfId="0" applyFont="1" applyFill="1" applyBorder="1"/>
    <xf numFmtId="0" fontId="12" fillId="0" borderId="74" xfId="0" applyFont="1" applyBorder="1" applyAlignment="1">
      <alignment horizontal="center"/>
    </xf>
    <xf numFmtId="44" fontId="12" fillId="0" borderId="80" xfId="0" applyNumberFormat="1" applyFont="1" applyBorder="1" applyAlignment="1">
      <alignment horizontal="center"/>
    </xf>
    <xf numFmtId="44" fontId="22" fillId="0" borderId="2" xfId="0" applyNumberFormat="1" applyFont="1" applyBorder="1"/>
    <xf numFmtId="0" fontId="22" fillId="0" borderId="4" xfId="0" applyFont="1" applyBorder="1" applyAlignment="1">
      <alignment horizontal="left"/>
    </xf>
    <xf numFmtId="0" fontId="3" fillId="0" borderId="16" xfId="0" applyFont="1" applyBorder="1"/>
    <xf numFmtId="44" fontId="12" fillId="0" borderId="12" xfId="0" applyNumberFormat="1" applyFont="1" applyBorder="1"/>
    <xf numFmtId="44" fontId="12" fillId="0" borderId="46" xfId="1" applyNumberFormat="1" applyFont="1" applyBorder="1" applyAlignment="1">
      <alignment horizontal="center"/>
    </xf>
    <xf numFmtId="0" fontId="12" fillId="0" borderId="43" xfId="0" applyFont="1" applyFill="1" applyBorder="1" applyAlignment="1">
      <alignment horizontal="right"/>
    </xf>
    <xf numFmtId="44" fontId="9" fillId="0" borderId="80" xfId="0" applyNumberFormat="1" applyFont="1" applyFill="1" applyBorder="1"/>
    <xf numFmtId="0" fontId="22" fillId="0" borderId="23" xfId="0" applyFont="1" applyFill="1" applyBorder="1"/>
    <xf numFmtId="0" fontId="47" fillId="0" borderId="30" xfId="0" applyFont="1" applyBorder="1" applyAlignment="1">
      <alignment horizontal="center"/>
    </xf>
    <xf numFmtId="44" fontId="9" fillId="0" borderId="125" xfId="0" applyNumberFormat="1" applyFont="1" applyBorder="1"/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1" applyNumberFormat="1" applyFont="1" applyBorder="1"/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44" fontId="9" fillId="0" borderId="82" xfId="0" applyNumberFormat="1" applyFont="1" applyBorder="1" applyAlignment="1">
      <alignment horizontal="center"/>
    </xf>
    <xf numFmtId="0" fontId="22" fillId="0" borderId="46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44" fontId="37" fillId="0" borderId="19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44" fontId="9" fillId="0" borderId="19" xfId="1" applyFont="1" applyBorder="1"/>
    <xf numFmtId="44" fontId="9" fillId="0" borderId="19" xfId="1" applyNumberFormat="1" applyFont="1" applyBorder="1"/>
    <xf numFmtId="44" fontId="9" fillId="0" borderId="25" xfId="0" applyNumberFormat="1" applyFont="1" applyBorder="1"/>
    <xf numFmtId="0" fontId="9" fillId="2" borderId="46" xfId="0" applyFont="1" applyFill="1" applyBorder="1" applyAlignment="1"/>
    <xf numFmtId="44" fontId="11" fillId="0" borderId="46" xfId="0" applyNumberFormat="1" applyFont="1" applyFill="1" applyBorder="1"/>
    <xf numFmtId="0" fontId="9" fillId="2" borderId="19" xfId="0" applyFont="1" applyFill="1" applyBorder="1" applyAlignment="1"/>
    <xf numFmtId="0" fontId="9" fillId="2" borderId="25" xfId="0" applyFont="1" applyFill="1" applyBorder="1" applyAlignment="1"/>
    <xf numFmtId="44" fontId="11" fillId="0" borderId="25" xfId="0" applyNumberFormat="1" applyFont="1" applyFill="1" applyBorder="1"/>
    <xf numFmtId="44" fontId="11" fillId="0" borderId="19" xfId="0" applyNumberFormat="1" applyFont="1" applyBorder="1"/>
    <xf numFmtId="0" fontId="21" fillId="0" borderId="0" xfId="0" applyFont="1" applyFill="1" applyAlignment="1">
      <alignment horizontal="center" wrapText="1"/>
    </xf>
    <xf numFmtId="0" fontId="64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44" fontId="37" fillId="0" borderId="16" xfId="1" applyFont="1" applyFill="1" applyBorder="1" applyAlignment="1">
      <alignment horizontal="left"/>
    </xf>
    <xf numFmtId="44" fontId="37" fillId="0" borderId="82" xfId="1" applyFont="1" applyFill="1" applyBorder="1" applyAlignment="1">
      <alignment horizontal="left"/>
    </xf>
    <xf numFmtId="44" fontId="9" fillId="0" borderId="82" xfId="1" applyFont="1" applyFill="1" applyBorder="1" applyAlignment="1">
      <alignment horizontal="left"/>
    </xf>
    <xf numFmtId="44" fontId="9" fillId="2" borderId="16" xfId="1" applyNumberFormat="1" applyFont="1" applyFill="1" applyBorder="1" applyAlignment="1">
      <alignment horizontal="center"/>
    </xf>
    <xf numFmtId="0" fontId="9" fillId="0" borderId="73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92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1" applyNumberFormat="1" applyFont="1" applyBorder="1" applyAlignment="1">
      <alignment horizontal="left"/>
    </xf>
    <xf numFmtId="44" fontId="22" fillId="0" borderId="19" xfId="0" applyNumberFormat="1" applyFont="1" applyBorder="1"/>
    <xf numFmtId="44" fontId="22" fillId="0" borderId="16" xfId="1" applyNumberFormat="1" applyFont="1" applyBorder="1" applyAlignment="1">
      <alignment horizontal="left"/>
    </xf>
    <xf numFmtId="44" fontId="12" fillId="0" borderId="82" xfId="1" applyNumberFormat="1" applyFont="1" applyBorder="1" applyAlignment="1">
      <alignment horizontal="left"/>
    </xf>
    <xf numFmtId="44" fontId="37" fillId="0" borderId="16" xfId="0" applyNumberFormat="1" applyFont="1" applyBorder="1"/>
    <xf numFmtId="44" fontId="37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82" xfId="0" applyNumberFormat="1" applyFont="1" applyBorder="1" applyAlignment="1">
      <alignment horizontal="center"/>
    </xf>
    <xf numFmtId="44" fontId="9" fillId="0" borderId="86" xfId="0" applyNumberFormat="1" applyFont="1" applyBorder="1" applyAlignment="1">
      <alignment horizontal="center"/>
    </xf>
    <xf numFmtId="0" fontId="4" fillId="0" borderId="79" xfId="0" applyFont="1" applyBorder="1"/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7" fillId="0" borderId="52" xfId="0" applyFont="1" applyBorder="1"/>
    <xf numFmtId="44" fontId="12" fillId="0" borderId="26" xfId="1" applyNumberFormat="1" applyFont="1" applyBorder="1" applyAlignment="1">
      <alignment horizontal="center"/>
    </xf>
    <xf numFmtId="42" fontId="33" fillId="0" borderId="0" xfId="0" applyNumberFormat="1" applyFont="1" applyBorder="1"/>
    <xf numFmtId="44" fontId="9" fillId="0" borderId="89" xfId="1" applyNumberFormat="1" applyFont="1" applyBorder="1"/>
    <xf numFmtId="44" fontId="50" fillId="0" borderId="16" xfId="1" applyNumberFormat="1" applyFont="1" applyBorder="1" applyAlignment="1">
      <alignment horizontal="left"/>
    </xf>
    <xf numFmtId="0" fontId="29" fillId="0" borderId="16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44" fontId="50" fillId="0" borderId="19" xfId="1" applyNumberFormat="1" applyFont="1" applyBorder="1" applyAlignment="1">
      <alignment horizontal="left"/>
    </xf>
    <xf numFmtId="42" fontId="9" fillId="0" borderId="7" xfId="1" applyNumberFormat="1" applyFont="1" applyFill="1" applyBorder="1"/>
    <xf numFmtId="42" fontId="9" fillId="0" borderId="33" xfId="1" applyNumberFormat="1" applyFont="1" applyFill="1" applyBorder="1"/>
    <xf numFmtId="0" fontId="0" fillId="0" borderId="135" xfId="0" applyBorder="1" applyAlignment="1">
      <alignment vertical="top"/>
    </xf>
    <xf numFmtId="44" fontId="9" fillId="0" borderId="134" xfId="0" applyNumberFormat="1" applyFont="1" applyBorder="1" applyAlignment="1">
      <alignment vertical="top"/>
    </xf>
    <xf numFmtId="42" fontId="18" fillId="0" borderId="42" xfId="0" applyNumberFormat="1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44" fontId="18" fillId="0" borderId="54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56" fillId="0" borderId="41" xfId="0" applyFont="1" applyBorder="1" applyAlignment="1">
      <alignment horizontal="center" textRotation="90"/>
    </xf>
    <xf numFmtId="164" fontId="15" fillId="0" borderId="0" xfId="0" applyNumberFormat="1" applyFont="1" applyBorder="1" applyAlignment="1">
      <alignment horizontal="center"/>
    </xf>
    <xf numFmtId="0" fontId="35" fillId="5" borderId="47" xfId="0" applyFont="1" applyFill="1" applyBorder="1" applyAlignment="1">
      <alignment horizontal="center" vertical="center"/>
    </xf>
    <xf numFmtId="0" fontId="35" fillId="5" borderId="48" xfId="0" applyFont="1" applyFill="1" applyBorder="1" applyAlignment="1">
      <alignment horizontal="center" vertical="center"/>
    </xf>
    <xf numFmtId="0" fontId="35" fillId="5" borderId="49" xfId="0" applyFont="1" applyFill="1" applyBorder="1" applyAlignment="1">
      <alignment horizontal="center" vertic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40" xfId="0" applyNumberFormat="1" applyFont="1" applyFill="1" applyBorder="1" applyAlignment="1">
      <alignment horizontal="center" vertical="center"/>
    </xf>
    <xf numFmtId="44" fontId="11" fillId="0" borderId="80" xfId="0" applyNumberFormat="1" applyFont="1" applyFill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44" fontId="9" fillId="0" borderId="54" xfId="0" applyNumberFormat="1" applyFont="1" applyBorder="1" applyAlignment="1">
      <alignment horizontal="center" vertical="center"/>
    </xf>
    <xf numFmtId="44" fontId="9" fillId="0" borderId="40" xfId="0" applyNumberFormat="1" applyFont="1" applyBorder="1" applyAlignment="1">
      <alignment horizontal="center" vertical="center"/>
    </xf>
    <xf numFmtId="44" fontId="9" fillId="0" borderId="80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164" fontId="9" fillId="0" borderId="90" xfId="0" applyNumberFormat="1" applyFont="1" applyBorder="1" applyAlignment="1">
      <alignment horizontal="center"/>
    </xf>
    <xf numFmtId="164" fontId="9" fillId="0" borderId="81" xfId="0" applyNumberFormat="1" applyFont="1" applyBorder="1" applyAlignment="1">
      <alignment horizontal="center"/>
    </xf>
    <xf numFmtId="164" fontId="9" fillId="0" borderId="91" xfId="0" applyNumberFormat="1" applyFont="1" applyBorder="1" applyAlignment="1">
      <alignment horizontal="center"/>
    </xf>
    <xf numFmtId="0" fontId="45" fillId="0" borderId="48" xfId="0" applyFont="1" applyBorder="1" applyAlignment="1">
      <alignment horizontal="center"/>
    </xf>
    <xf numFmtId="0" fontId="45" fillId="0" borderId="104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" fillId="0" borderId="26" xfId="0" applyFont="1" applyFill="1" applyBorder="1" applyAlignment="1">
      <alignment horizontal="left"/>
    </xf>
    <xf numFmtId="0" fontId="4" fillId="0" borderId="26" xfId="0" applyFont="1" applyFill="1" applyBorder="1" applyAlignment="1"/>
    <xf numFmtId="0" fontId="35" fillId="0" borderId="26" xfId="0" applyFont="1" applyBorder="1" applyAlignment="1">
      <alignment horizontal="left"/>
    </xf>
    <xf numFmtId="0" fontId="0" fillId="0" borderId="26" xfId="0" applyBorder="1" applyAlignment="1"/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9.5703125" style="25" customWidth="1"/>
    <col min="2" max="2" width="29.28515625" customWidth="1"/>
    <col min="3" max="3" width="2.85546875" customWidth="1"/>
    <col min="4" max="4" width="18.140625" customWidth="1"/>
    <col min="5" max="5" width="3" customWidth="1"/>
    <col min="6" max="6" width="18.140625" style="509" customWidth="1"/>
  </cols>
  <sheetData>
    <row r="1" spans="1:6" ht="27.75" customHeight="1">
      <c r="A1" s="221">
        <v>2012</v>
      </c>
      <c r="B1" s="519" t="s">
        <v>184</v>
      </c>
      <c r="C1" s="510"/>
      <c r="D1" s="518" t="s">
        <v>876</v>
      </c>
      <c r="E1" s="11"/>
      <c r="F1" s="511" t="s">
        <v>877</v>
      </c>
    </row>
    <row r="2" spans="1:6" ht="11.25" customHeight="1">
      <c r="A2" s="83">
        <v>407</v>
      </c>
      <c r="B2" s="84" t="s">
        <v>353</v>
      </c>
      <c r="C2" s="223"/>
      <c r="D2" s="435">
        <v>5500</v>
      </c>
      <c r="E2" s="437"/>
      <c r="F2" s="512">
        <f>INCOME!F4</f>
        <v>6000</v>
      </c>
    </row>
    <row r="3" spans="1:6" ht="12.6" customHeight="1">
      <c r="A3" s="83">
        <v>410</v>
      </c>
      <c r="B3" s="84" t="s">
        <v>352</v>
      </c>
      <c r="C3" s="223"/>
      <c r="D3" s="435">
        <v>2032072.68</v>
      </c>
      <c r="E3" s="437"/>
      <c r="F3" s="847">
        <f>INCOME!F5+INCOME!F6+INCOME!F7</f>
        <v>1970777</v>
      </c>
    </row>
    <row r="4" spans="1:6" ht="12.6" customHeight="1">
      <c r="A4" s="83">
        <v>415</v>
      </c>
      <c r="B4" s="84" t="s">
        <v>28</v>
      </c>
      <c r="C4" s="223"/>
      <c r="D4" s="435">
        <v>1620114.93</v>
      </c>
      <c r="E4" s="437"/>
      <c r="F4" s="847">
        <f>INCOME!F8</f>
        <v>1605360.68</v>
      </c>
    </row>
    <row r="5" spans="1:6" ht="12.6" customHeight="1">
      <c r="A5" s="83" t="s">
        <v>411</v>
      </c>
      <c r="B5" s="84" t="s">
        <v>412</v>
      </c>
      <c r="C5" s="223"/>
      <c r="D5" s="435">
        <v>17242.5</v>
      </c>
      <c r="E5" s="437"/>
      <c r="F5" s="847">
        <f>INCOME!F9+INCOME!F10+INCOME!F11</f>
        <v>8050</v>
      </c>
    </row>
    <row r="6" spans="1:6" ht="12.6" customHeight="1">
      <c r="A6" s="83" t="s">
        <v>96</v>
      </c>
      <c r="B6" s="84" t="s">
        <v>97</v>
      </c>
      <c r="C6" s="223"/>
      <c r="D6" s="435">
        <v>165098.5</v>
      </c>
      <c r="E6" s="437"/>
      <c r="F6" s="848">
        <f>INCOME!F12+INCOME!F13+INCOME!F14</f>
        <v>185400</v>
      </c>
    </row>
    <row r="7" spans="1:6" ht="12.6" customHeight="1">
      <c r="A7" s="83">
        <v>475</v>
      </c>
      <c r="B7" s="84" t="s">
        <v>98</v>
      </c>
      <c r="C7" s="223"/>
      <c r="D7" s="435">
        <v>10816.81</v>
      </c>
      <c r="E7" s="437"/>
      <c r="F7" s="847">
        <f>INCOME!F15</f>
        <v>10000</v>
      </c>
    </row>
    <row r="8" spans="1:6" ht="12.6" customHeight="1">
      <c r="A8" s="83" t="s">
        <v>99</v>
      </c>
      <c r="B8" s="84" t="s">
        <v>100</v>
      </c>
      <c r="C8" s="223"/>
      <c r="D8" s="435">
        <v>6490</v>
      </c>
      <c r="E8" s="437"/>
      <c r="F8" s="847">
        <f>INCOME!F16+INCOME!F17</f>
        <v>2500</v>
      </c>
    </row>
    <row r="9" spans="1:6" ht="12.6" customHeight="1">
      <c r="A9" s="83" t="s">
        <v>621</v>
      </c>
      <c r="B9" s="84" t="s">
        <v>101</v>
      </c>
      <c r="C9" s="223"/>
      <c r="D9" s="435">
        <v>11597.18</v>
      </c>
      <c r="E9" s="437"/>
      <c r="F9" s="847">
        <f>INCOME!F18+INCOME!F19+INCOME!F20+INCOME!F22</f>
        <v>3400</v>
      </c>
    </row>
    <row r="10" spans="1:6" ht="12.6" customHeight="1">
      <c r="A10" s="86">
        <v>495</v>
      </c>
      <c r="B10" s="149" t="s">
        <v>102</v>
      </c>
      <c r="C10" s="223"/>
      <c r="D10" s="436"/>
      <c r="E10" s="437"/>
      <c r="F10" s="847">
        <f>INCOME!F23</f>
        <v>10560</v>
      </c>
    </row>
    <row r="11" spans="1:6" ht="3" customHeight="1">
      <c r="A11" s="81"/>
      <c r="B11" s="82"/>
      <c r="C11" s="224"/>
      <c r="D11" s="339"/>
      <c r="E11" s="437"/>
      <c r="F11" s="788"/>
    </row>
    <row r="12" spans="1:6" s="517" customFormat="1" ht="20.25" customHeight="1">
      <c r="A12" s="514"/>
      <c r="B12" s="515" t="s">
        <v>185</v>
      </c>
      <c r="C12" s="516"/>
      <c r="D12" s="933">
        <f>SUM(D2:D10)</f>
        <v>3868932.6</v>
      </c>
      <c r="E12" s="932"/>
      <c r="F12" s="716">
        <f>SUM(F2:F11)</f>
        <v>3802047.6799999997</v>
      </c>
    </row>
    <row r="13" spans="1:6" ht="22.5" customHeight="1" thickBot="1">
      <c r="A13" s="508" t="s">
        <v>613</v>
      </c>
      <c r="B13" s="341" t="s">
        <v>356</v>
      </c>
      <c r="C13" s="225"/>
      <c r="D13" s="513"/>
      <c r="E13" s="437"/>
      <c r="F13" s="789"/>
    </row>
    <row r="14" spans="1:6" ht="12.6" customHeight="1">
      <c r="A14" s="87">
        <v>501</v>
      </c>
      <c r="B14" s="88" t="s">
        <v>144</v>
      </c>
      <c r="C14" s="555"/>
      <c r="D14" s="558">
        <v>16970.36</v>
      </c>
      <c r="E14" s="11"/>
      <c r="F14" s="790">
        <f>'501 PROPERTY TAX FEES'!E12</f>
        <v>16835</v>
      </c>
    </row>
    <row r="15" spans="1:6" ht="12.6" customHeight="1">
      <c r="A15" s="89">
        <v>502</v>
      </c>
      <c r="B15" s="85" t="s">
        <v>249</v>
      </c>
      <c r="C15" s="556"/>
      <c r="D15" s="559">
        <v>44160.25</v>
      </c>
      <c r="E15" s="11"/>
      <c r="F15" s="791">
        <f>'502 SALES TAX COLLECTION COSTS'!E11</f>
        <v>44307.21</v>
      </c>
    </row>
    <row r="16" spans="1:6" ht="12.6" customHeight="1">
      <c r="A16" s="90">
        <v>503</v>
      </c>
      <c r="B16" s="91" t="s">
        <v>193</v>
      </c>
      <c r="C16" s="556"/>
      <c r="D16" s="560">
        <v>17722.46</v>
      </c>
      <c r="E16" s="11"/>
      <c r="F16" s="792">
        <f>'503 SUNSET VALLEY'!E11</f>
        <v>19120</v>
      </c>
    </row>
    <row r="17" spans="1:6" ht="12.6" customHeight="1">
      <c r="A17" s="92">
        <v>601</v>
      </c>
      <c r="B17" s="93" t="s">
        <v>345</v>
      </c>
      <c r="C17" s="556"/>
      <c r="D17" s="561">
        <v>185765.23</v>
      </c>
      <c r="E17" s="11"/>
      <c r="F17" s="793">
        <f>'601 APPARATUS PMTS.'!E13+'601 APPARATUS PMTS.'!F13</f>
        <v>135765.22999999998</v>
      </c>
    </row>
    <row r="18" spans="1:6" ht="12.6" customHeight="1">
      <c r="A18" s="89">
        <v>602</v>
      </c>
      <c r="B18" s="94" t="s">
        <v>187</v>
      </c>
      <c r="C18" s="555"/>
      <c r="D18" s="562">
        <v>3802.37</v>
      </c>
      <c r="E18" s="11"/>
      <c r="F18" s="794">
        <f>'602 ALPHA PAGERS'!E10</f>
        <v>4000</v>
      </c>
    </row>
    <row r="19" spans="1:6" ht="12.6" customHeight="1">
      <c r="A19" s="89">
        <v>603</v>
      </c>
      <c r="B19" s="94" t="s">
        <v>322</v>
      </c>
      <c r="C19" s="555"/>
      <c r="D19" s="563">
        <v>41758.559999999998</v>
      </c>
      <c r="E19" s="11"/>
      <c r="F19" s="795">
        <f>'603 DISPATCH'!E21</f>
        <v>53670.64</v>
      </c>
    </row>
    <row r="20" spans="1:6" ht="12.6" customHeight="1">
      <c r="A20" s="83">
        <v>604</v>
      </c>
      <c r="B20" s="85" t="s">
        <v>186</v>
      </c>
      <c r="C20" s="556"/>
      <c r="D20" s="563">
        <v>36500</v>
      </c>
      <c r="E20" s="11"/>
      <c r="F20" s="795">
        <f>'604 FUEL'!E14</f>
        <v>35000</v>
      </c>
    </row>
    <row r="21" spans="1:6" ht="12.6" customHeight="1">
      <c r="A21" s="89">
        <v>605</v>
      </c>
      <c r="B21" s="95" t="s">
        <v>270</v>
      </c>
      <c r="C21" s="557"/>
      <c r="D21" s="563">
        <v>10425</v>
      </c>
      <c r="E21" s="11"/>
      <c r="F21" s="795">
        <f>'605 SCBA'!E20</f>
        <v>35700</v>
      </c>
    </row>
    <row r="22" spans="1:6" ht="12.6" customHeight="1">
      <c r="A22" s="89">
        <v>606</v>
      </c>
      <c r="B22" s="95" t="s">
        <v>169</v>
      </c>
      <c r="C22" s="557"/>
      <c r="D22" s="563">
        <v>61150</v>
      </c>
      <c r="E22" s="11"/>
      <c r="F22" s="795">
        <f>'606 VEH MTN REP'!F19</f>
        <v>61145.5</v>
      </c>
    </row>
    <row r="23" spans="1:6" ht="12.6" customHeight="1">
      <c r="A23" s="89">
        <v>608</v>
      </c>
      <c r="B23" s="94" t="s">
        <v>323</v>
      </c>
      <c r="C23" s="555"/>
      <c r="D23" s="563">
        <v>16200</v>
      </c>
      <c r="E23" s="11"/>
      <c r="F23" s="795">
        <f>'608 VEHICLE SUPPLIES'!E27</f>
        <v>25700</v>
      </c>
    </row>
    <row r="24" spans="1:6" ht="12.6" customHeight="1">
      <c r="A24" s="89">
        <v>609</v>
      </c>
      <c r="B24" s="94" t="s">
        <v>244</v>
      </c>
      <c r="C24" s="555"/>
      <c r="D24" s="563">
        <v>34327</v>
      </c>
      <c r="F24" s="795">
        <f>'609 UNIFORMS &amp; PROTECTIVE GEAR'!E13</f>
        <v>50084</v>
      </c>
    </row>
    <row r="25" spans="1:6" ht="12.6" customHeight="1">
      <c r="A25" s="89" t="s">
        <v>165</v>
      </c>
      <c r="B25" s="94" t="s">
        <v>166</v>
      </c>
      <c r="C25" s="555"/>
      <c r="D25" s="563">
        <v>4000</v>
      </c>
      <c r="F25" s="795">
        <f>'611 EMS SUPPLIES'!E18+'612 REHAB SUPPLIES'!E10</f>
        <v>4030</v>
      </c>
    </row>
    <row r="26" spans="1:6" ht="12.6" customHeight="1">
      <c r="A26" s="90">
        <v>613</v>
      </c>
      <c r="B26" s="96" t="s">
        <v>357</v>
      </c>
      <c r="C26" s="555"/>
      <c r="D26" s="564">
        <v>19536</v>
      </c>
      <c r="F26" s="796">
        <f>'613 AUTO INSURANCE'!E10</f>
        <v>20771</v>
      </c>
    </row>
    <row r="27" spans="1:6" ht="12.6" customHeight="1">
      <c r="A27" s="97">
        <v>632</v>
      </c>
      <c r="B27" s="93" t="s">
        <v>273</v>
      </c>
      <c r="D27" s="561">
        <v>69410</v>
      </c>
      <c r="F27" s="793">
        <f>'632 FIRE &amp; RESCUE TRAINING'!F58</f>
        <v>43706</v>
      </c>
    </row>
    <row r="28" spans="1:6" ht="12.6" customHeight="1">
      <c r="A28" s="89">
        <v>633</v>
      </c>
      <c r="B28" s="94" t="s">
        <v>247</v>
      </c>
      <c r="D28" s="563">
        <v>11925</v>
      </c>
      <c r="F28" s="795">
        <f>'633 SEMINARS &amp; CONFERENCES'!E22</f>
        <v>14750</v>
      </c>
    </row>
    <row r="29" spans="1:6" ht="12.6" customHeight="1">
      <c r="A29" s="90" t="s">
        <v>167</v>
      </c>
      <c r="B29" s="96" t="s">
        <v>168</v>
      </c>
      <c r="D29" s="564">
        <v>60179.05</v>
      </c>
      <c r="F29" s="796">
        <f>'634 FIRE ACADEMY'!E35+'635 EMT CERT COURSE'!E33</f>
        <v>58400</v>
      </c>
    </row>
    <row r="30" spans="1:6" ht="12.6" customHeight="1">
      <c r="A30" s="99">
        <v>636</v>
      </c>
      <c r="B30" s="100" t="s">
        <v>626</v>
      </c>
      <c r="D30" s="565">
        <v>2275</v>
      </c>
      <c r="F30" s="796">
        <f>'636 VENDING MACHINES'!D12</f>
        <v>2200</v>
      </c>
    </row>
    <row r="31" spans="1:6" ht="12.6" customHeight="1">
      <c r="A31" s="87">
        <v>641</v>
      </c>
      <c r="B31" s="88" t="s">
        <v>246</v>
      </c>
      <c r="D31" s="566">
        <v>549962.9</v>
      </c>
      <c r="F31" s="931">
        <f>'641 BENEFITS'!D31</f>
        <v>622533.12000000011</v>
      </c>
    </row>
    <row r="32" spans="1:6" ht="12.6" customHeight="1">
      <c r="A32" s="89">
        <v>642</v>
      </c>
      <c r="B32" s="94" t="s">
        <v>867</v>
      </c>
      <c r="D32" s="566">
        <v>1831773.98</v>
      </c>
      <c r="F32" s="930">
        <f>'642 PAYROLL'!K49</f>
        <v>1894704.2999999998</v>
      </c>
    </row>
    <row r="33" spans="1:6" ht="12.6" customHeight="1">
      <c r="A33" s="89">
        <v>643</v>
      </c>
      <c r="B33" s="94" t="s">
        <v>63</v>
      </c>
      <c r="D33" s="563">
        <v>6300</v>
      </c>
      <c r="F33" s="795">
        <f>'643 RECOGNITION'!E14</f>
        <v>9200</v>
      </c>
    </row>
    <row r="34" spans="1:6" ht="12.6" customHeight="1">
      <c r="A34" s="89">
        <v>644</v>
      </c>
      <c r="B34" s="94" t="s">
        <v>103</v>
      </c>
      <c r="D34" s="564">
        <v>8965.5499999999993</v>
      </c>
      <c r="F34" s="796">
        <f>'644 CERTIFICATIONS'!E23</f>
        <v>7820</v>
      </c>
    </row>
    <row r="35" spans="1:6" ht="11.25" customHeight="1">
      <c r="A35" s="99">
        <v>645</v>
      </c>
      <c r="B35" s="100" t="s">
        <v>145</v>
      </c>
      <c r="D35" s="564">
        <v>274.97000000000003</v>
      </c>
      <c r="F35" s="796">
        <f>'645 RECRUITMENT'!E18</f>
        <v>700</v>
      </c>
    </row>
    <row r="36" spans="1:6" ht="12.6" customHeight="1">
      <c r="A36" s="97">
        <v>651</v>
      </c>
      <c r="B36" s="98" t="s">
        <v>245</v>
      </c>
      <c r="C36" s="555"/>
      <c r="D36" s="567">
        <v>52975</v>
      </c>
      <c r="F36" s="797">
        <f>'651 BLDG GROUND MAINT'!E30</f>
        <v>56965</v>
      </c>
    </row>
    <row r="37" spans="1:6" ht="12.6" customHeight="1">
      <c r="A37" s="89">
        <v>652</v>
      </c>
      <c r="B37" s="94" t="s">
        <v>240</v>
      </c>
      <c r="C37" s="555"/>
      <c r="D37" s="563">
        <v>6056</v>
      </c>
      <c r="F37" s="795">
        <f>'652 OFFICE SUPPLIES'!E17</f>
        <v>5706</v>
      </c>
    </row>
    <row r="38" spans="1:6" ht="12.6" customHeight="1">
      <c r="A38" s="89">
        <v>653</v>
      </c>
      <c r="B38" s="94" t="s">
        <v>250</v>
      </c>
      <c r="C38" s="555"/>
      <c r="D38" s="563">
        <v>8100</v>
      </c>
      <c r="E38" s="11"/>
      <c r="F38" s="795">
        <f>'653 STATION SUPPLIES'!E17</f>
        <v>7800</v>
      </c>
    </row>
    <row r="39" spans="1:6" ht="12.6" customHeight="1">
      <c r="A39" s="89">
        <v>654</v>
      </c>
      <c r="B39" s="94" t="s">
        <v>191</v>
      </c>
      <c r="C39" s="555"/>
      <c r="D39" s="157">
        <v>1225</v>
      </c>
      <c r="E39" s="11"/>
      <c r="F39" s="798">
        <f>'654 BANK FEES'!E14</f>
        <v>1255</v>
      </c>
    </row>
    <row r="40" spans="1:6" ht="12.6" customHeight="1">
      <c r="A40" s="89">
        <v>655</v>
      </c>
      <c r="B40" s="94" t="s">
        <v>248</v>
      </c>
      <c r="C40" s="555"/>
      <c r="D40" s="563">
        <v>2230</v>
      </c>
      <c r="E40" s="11"/>
      <c r="F40" s="795">
        <f>'655 DUES AND SUBSCRIPTIONS'!E28</f>
        <v>2796</v>
      </c>
    </row>
    <row r="41" spans="1:6" ht="12.6" customHeight="1">
      <c r="A41" s="89">
        <v>656</v>
      </c>
      <c r="B41" s="94" t="s">
        <v>192</v>
      </c>
      <c r="C41" s="555"/>
      <c r="D41" s="563">
        <v>9541</v>
      </c>
      <c r="E41" s="11"/>
      <c r="F41" s="795">
        <f>'656 INFORMATION TECHNOLOGY'!E27</f>
        <v>23740</v>
      </c>
    </row>
    <row r="42" spans="1:6" ht="12.6" customHeight="1">
      <c r="A42" s="89">
        <v>657</v>
      </c>
      <c r="B42" s="94" t="s">
        <v>190</v>
      </c>
      <c r="C42" s="555"/>
      <c r="D42" s="563">
        <v>760</v>
      </c>
      <c r="E42" s="11"/>
      <c r="F42" s="795">
        <f>'657 POSTAGE'!E13</f>
        <v>2700</v>
      </c>
    </row>
    <row r="43" spans="1:6" ht="12.6" customHeight="1">
      <c r="A43" s="89">
        <v>658</v>
      </c>
      <c r="B43" s="94" t="s">
        <v>348</v>
      </c>
      <c r="C43" s="555"/>
      <c r="D43" s="563">
        <v>21250</v>
      </c>
      <c r="E43" s="11"/>
      <c r="F43" s="795">
        <f>'658 PROP &amp; LIABILITY'!E21</f>
        <v>22108</v>
      </c>
    </row>
    <row r="44" spans="1:6" ht="12.6" customHeight="1">
      <c r="A44" s="89">
        <v>659</v>
      </c>
      <c r="B44" s="94" t="s">
        <v>294</v>
      </c>
      <c r="C44" s="555"/>
      <c r="D44" s="157">
        <v>35200</v>
      </c>
      <c r="E44" s="11"/>
      <c r="F44" s="798">
        <f>'659 PROFESSIONAL SVCS'!E19</f>
        <v>42950</v>
      </c>
    </row>
    <row r="45" spans="1:6" ht="12.6" customHeight="1">
      <c r="A45" s="89">
        <v>660</v>
      </c>
      <c r="B45" s="94" t="s">
        <v>295</v>
      </c>
      <c r="C45" s="555"/>
      <c r="D45" s="157">
        <v>100</v>
      </c>
      <c r="E45" s="11"/>
      <c r="F45" s="798">
        <f>'660 PUBLIC NOTICES'!E13</f>
        <v>7700</v>
      </c>
    </row>
    <row r="46" spans="1:6" ht="12.6" customHeight="1">
      <c r="A46" s="89">
        <v>661</v>
      </c>
      <c r="B46" s="94" t="s">
        <v>188</v>
      </c>
      <c r="C46" s="555"/>
      <c r="D46" s="563">
        <v>9720</v>
      </c>
      <c r="E46" s="11"/>
      <c r="F46" s="795">
        <f>'661 TELEPHONE'!E12</f>
        <v>10300</v>
      </c>
    </row>
    <row r="47" spans="1:6" ht="12.6" customHeight="1">
      <c r="A47" s="89">
        <v>662</v>
      </c>
      <c r="B47" s="94" t="s">
        <v>189</v>
      </c>
      <c r="C47" s="555"/>
      <c r="D47" s="563">
        <v>60799.48</v>
      </c>
      <c r="E47" s="11"/>
      <c r="F47" s="795">
        <f>'662 UTILITIES'!E17</f>
        <v>66930</v>
      </c>
    </row>
    <row r="48" spans="1:6" ht="12.6" customHeight="1">
      <c r="A48" s="89">
        <v>663</v>
      </c>
      <c r="B48" s="94" t="s">
        <v>199</v>
      </c>
      <c r="C48" s="555"/>
      <c r="D48" s="563">
        <v>371662.5</v>
      </c>
      <c r="E48" s="11"/>
      <c r="F48" s="795">
        <f>'663 BOND DEBT SVC'!E14</f>
        <v>373760</v>
      </c>
    </row>
    <row r="49" spans="1:6" ht="12.6" customHeight="1">
      <c r="A49" s="89">
        <v>664</v>
      </c>
      <c r="B49" s="94" t="s">
        <v>296</v>
      </c>
      <c r="C49" s="555"/>
      <c r="D49" s="564">
        <v>2400</v>
      </c>
      <c r="E49" s="11"/>
      <c r="F49" s="796">
        <f>'664 TCESD COMPENSATION'!E13</f>
        <v>3250</v>
      </c>
    </row>
    <row r="50" spans="1:6">
      <c r="A50" s="89">
        <v>665</v>
      </c>
      <c r="B50" s="94" t="s">
        <v>37</v>
      </c>
      <c r="C50" s="555"/>
      <c r="D50" s="563">
        <v>0</v>
      </c>
      <c r="E50" s="11"/>
      <c r="F50" s="795">
        <f>'665 GRANT MATCHING'!E19</f>
        <v>7085</v>
      </c>
    </row>
    <row r="51" spans="1:6">
      <c r="A51" s="89">
        <v>666</v>
      </c>
      <c r="B51" s="94" t="s">
        <v>41</v>
      </c>
      <c r="C51" s="555"/>
      <c r="D51" s="563">
        <v>54751</v>
      </c>
      <c r="E51" s="11"/>
      <c r="F51" s="795">
        <f>'666 CONTRACT SERVICES'!E17</f>
        <v>56393.53</v>
      </c>
    </row>
    <row r="52" spans="1:6" ht="12.6" customHeight="1">
      <c r="A52" s="89">
        <v>671</v>
      </c>
      <c r="B52" s="94" t="s">
        <v>146</v>
      </c>
      <c r="C52" s="555"/>
      <c r="D52" s="563">
        <v>1525</v>
      </c>
      <c r="E52" s="11"/>
      <c r="F52" s="795">
        <f>'671 PREVENTION'!E15</f>
        <v>1525</v>
      </c>
    </row>
    <row r="53" spans="1:6" ht="12.6" customHeight="1">
      <c r="A53" s="89">
        <v>672</v>
      </c>
      <c r="B53" s="94" t="s">
        <v>325</v>
      </c>
      <c r="C53" s="555"/>
      <c r="D53" s="563">
        <v>706.19</v>
      </c>
      <c r="E53" s="11"/>
      <c r="F53" s="795">
        <f>'672 PUBLIC EDUCATION'!E15</f>
        <v>1850</v>
      </c>
    </row>
    <row r="54" spans="1:6" ht="17.25" customHeight="1" thickBot="1">
      <c r="A54" s="219"/>
      <c r="B54" s="220" t="s">
        <v>194</v>
      </c>
      <c r="C54" s="226"/>
      <c r="D54" s="505">
        <f>SUM(D14:D53)</f>
        <v>3672384.85</v>
      </c>
      <c r="E54" s="437"/>
      <c r="F54" s="925">
        <f>SUM(F14:F53)</f>
        <v>3854955.53</v>
      </c>
    </row>
    <row r="55" spans="1:6" ht="13.5" hidden="1" thickTop="1">
      <c r="B55" s="21" t="s">
        <v>358</v>
      </c>
      <c r="C55" s="222"/>
      <c r="D55" s="340"/>
      <c r="E55" s="11"/>
      <c r="F55" s="16"/>
    </row>
    <row r="56" spans="1:6" ht="8.25" customHeight="1" thickTop="1">
      <c r="C56" s="11"/>
      <c r="D56" s="340"/>
      <c r="E56" s="11"/>
      <c r="F56" s="16"/>
    </row>
    <row r="57" spans="1:6" ht="15">
      <c r="B57" t="s">
        <v>43</v>
      </c>
      <c r="C57" s="924"/>
      <c r="D57" s="506">
        <f>D12-D54</f>
        <v>196547.75</v>
      </c>
      <c r="E57" s="11"/>
      <c r="F57" s="506">
        <f>F12-F54</f>
        <v>-52907.850000000093</v>
      </c>
    </row>
    <row r="58" spans="1:6">
      <c r="E58" s="11"/>
    </row>
    <row r="59" spans="1:6">
      <c r="E59" s="11"/>
    </row>
  </sheetData>
  <phoneticPr fontId="19" type="noConversion"/>
  <printOptions horizontalCentered="1"/>
  <pageMargins left="0.5" right="0.25" top="0.25" bottom="0.25" header="0" footer="0"/>
  <pageSetup orientation="portrait" r:id="rId1"/>
  <headerFooter alignWithMargins="0">
    <oddFooter>&amp;L&amp;F,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pane ySplit="3" topLeftCell="A4" activePane="bottomLeft" state="frozen"/>
      <selection pane="bottomLeft" activeCell="E26" sqref="E26"/>
    </sheetView>
  </sheetViews>
  <sheetFormatPr defaultRowHeight="18.75" customHeight="1"/>
  <cols>
    <col min="1" max="1" width="30.5703125" style="113" customWidth="1"/>
    <col min="2" max="4" width="11.7109375" style="27" customWidth="1"/>
    <col min="5" max="5" width="11.42578125" style="27" customWidth="1"/>
    <col min="6" max="16384" width="9.140625" style="27"/>
  </cols>
  <sheetData>
    <row r="1" spans="1:5" s="48" customFormat="1" ht="18.75" customHeight="1">
      <c r="A1" s="256" t="s">
        <v>298</v>
      </c>
      <c r="B1" s="238"/>
      <c r="C1" s="238"/>
      <c r="D1" s="238"/>
      <c r="E1" s="257"/>
    </row>
    <row r="2" spans="1:5" ht="18.75" customHeight="1">
      <c r="A2" s="148"/>
      <c r="B2" s="114"/>
      <c r="C2" s="114"/>
      <c r="D2" s="114"/>
      <c r="E2" s="51"/>
    </row>
    <row r="3" spans="1:5" s="48" customFormat="1" ht="18.75" customHeight="1">
      <c r="A3" s="37" t="s">
        <v>196</v>
      </c>
      <c r="B3" s="43">
        <v>2009</v>
      </c>
      <c r="C3" s="43">
        <v>2010</v>
      </c>
      <c r="D3" s="115">
        <v>2011</v>
      </c>
      <c r="E3" s="115">
        <v>2012</v>
      </c>
    </row>
    <row r="4" spans="1:5" s="145" customFormat="1" ht="18.75" customHeight="1">
      <c r="A4" s="154"/>
      <c r="B4" s="117"/>
      <c r="C4" s="117"/>
      <c r="D4" s="134"/>
      <c r="E4" s="134"/>
    </row>
    <row r="5" spans="1:5" s="48" customFormat="1" ht="17.100000000000001" customHeight="1">
      <c r="A5" s="39" t="s">
        <v>221</v>
      </c>
      <c r="B5" s="44">
        <v>500</v>
      </c>
      <c r="C5" s="44">
        <v>500</v>
      </c>
      <c r="D5" s="56">
        <v>500</v>
      </c>
      <c r="E5" s="56">
        <v>500</v>
      </c>
    </row>
    <row r="6" spans="1:5" s="48" customFormat="1" ht="17.100000000000001" customHeight="1">
      <c r="A6" s="39" t="s">
        <v>221</v>
      </c>
      <c r="B6" s="44">
        <v>500</v>
      </c>
      <c r="C6" s="44">
        <v>500</v>
      </c>
      <c r="D6" s="56">
        <v>500</v>
      </c>
      <c r="E6" s="56">
        <v>500</v>
      </c>
    </row>
    <row r="7" spans="1:5" ht="17.100000000000001" customHeight="1">
      <c r="A7" s="39" t="s">
        <v>221</v>
      </c>
      <c r="B7" s="44">
        <v>500</v>
      </c>
      <c r="C7" s="44">
        <v>500</v>
      </c>
      <c r="D7" s="56">
        <v>500</v>
      </c>
      <c r="E7" s="56">
        <v>500</v>
      </c>
    </row>
    <row r="8" spans="1:5" ht="17.100000000000001" customHeight="1">
      <c r="A8" s="39" t="s">
        <v>221</v>
      </c>
      <c r="B8" s="44">
        <v>500</v>
      </c>
      <c r="C8" s="44">
        <v>500</v>
      </c>
      <c r="D8" s="56">
        <v>500</v>
      </c>
      <c r="E8" s="56">
        <v>500</v>
      </c>
    </row>
    <row r="9" spans="1:5" ht="17.100000000000001" customHeight="1">
      <c r="A9" s="39" t="s">
        <v>222</v>
      </c>
      <c r="B9" s="44">
        <v>1500</v>
      </c>
      <c r="C9" s="44">
        <v>1500</v>
      </c>
      <c r="D9" s="56">
        <v>2000</v>
      </c>
      <c r="E9" s="56">
        <v>1000</v>
      </c>
    </row>
    <row r="10" spans="1:5" ht="17.100000000000001" customHeight="1">
      <c r="A10" s="39" t="s">
        <v>223</v>
      </c>
      <c r="B10" s="44">
        <v>1900</v>
      </c>
      <c r="C10" s="44">
        <v>1900</v>
      </c>
      <c r="D10" s="56">
        <v>2000</v>
      </c>
      <c r="E10" s="56">
        <v>3800</v>
      </c>
    </row>
    <row r="11" spans="1:5" ht="17.100000000000001" customHeight="1">
      <c r="A11" s="39" t="s">
        <v>170</v>
      </c>
      <c r="B11" s="70">
        <v>1050</v>
      </c>
      <c r="C11" s="70">
        <v>1080</v>
      </c>
      <c r="D11" s="56">
        <v>675</v>
      </c>
      <c r="E11" s="56">
        <v>1500</v>
      </c>
    </row>
    <row r="12" spans="1:5" ht="17.100000000000001" customHeight="1">
      <c r="A12" s="38" t="s">
        <v>420</v>
      </c>
      <c r="B12" s="70">
        <v>375</v>
      </c>
      <c r="C12" s="70"/>
      <c r="D12" s="69">
        <v>1000</v>
      </c>
      <c r="E12" s="69">
        <v>1300</v>
      </c>
    </row>
    <row r="13" spans="1:5" ht="17.100000000000001" customHeight="1">
      <c r="A13" s="39" t="s">
        <v>421</v>
      </c>
      <c r="B13" s="70">
        <v>120</v>
      </c>
      <c r="C13" s="70"/>
      <c r="D13" s="56"/>
      <c r="E13" s="56"/>
    </row>
    <row r="14" spans="1:5" ht="17.100000000000001" customHeight="1">
      <c r="A14" s="39" t="s">
        <v>172</v>
      </c>
      <c r="B14" s="70">
        <v>2000</v>
      </c>
      <c r="C14" s="70">
        <v>1000</v>
      </c>
      <c r="D14" s="56">
        <v>1000</v>
      </c>
      <c r="E14" s="56">
        <v>1000</v>
      </c>
    </row>
    <row r="15" spans="1:5" ht="17.100000000000001" customHeight="1">
      <c r="A15" s="39" t="s">
        <v>171</v>
      </c>
      <c r="B15" s="70">
        <v>125</v>
      </c>
      <c r="C15" s="70">
        <v>100</v>
      </c>
      <c r="D15" s="56">
        <v>100</v>
      </c>
      <c r="E15" s="56">
        <v>100</v>
      </c>
    </row>
    <row r="16" spans="1:5" ht="17.100000000000001" customHeight="1">
      <c r="A16" s="38" t="s">
        <v>173</v>
      </c>
      <c r="B16" s="70">
        <v>300</v>
      </c>
      <c r="C16" s="70">
        <v>300</v>
      </c>
      <c r="D16" s="69">
        <v>300</v>
      </c>
      <c r="E16" s="69"/>
    </row>
    <row r="17" spans="1:5" ht="17.100000000000001" customHeight="1">
      <c r="A17" s="38" t="s">
        <v>174</v>
      </c>
      <c r="B17" s="70">
        <v>2040</v>
      </c>
      <c r="C17" s="70">
        <v>2312</v>
      </c>
      <c r="D17" s="69">
        <v>1350</v>
      </c>
      <c r="E17" s="69"/>
    </row>
    <row r="18" spans="1:5" ht="17.100000000000001" customHeight="1">
      <c r="A18" s="155" t="s">
        <v>754</v>
      </c>
      <c r="B18" s="70"/>
      <c r="C18" s="70">
        <v>-200</v>
      </c>
      <c r="D18" s="69"/>
      <c r="E18" s="69"/>
    </row>
    <row r="19" spans="1:5" ht="17.100000000000001" customHeight="1" thickBot="1">
      <c r="A19" s="38" t="s">
        <v>853</v>
      </c>
      <c r="B19" s="124"/>
      <c r="C19" s="124"/>
      <c r="D19" s="122"/>
      <c r="E19" s="122">
        <v>25000</v>
      </c>
    </row>
    <row r="20" spans="1:5" ht="18.75" customHeight="1" thickTop="1">
      <c r="A20" s="102" t="s">
        <v>194</v>
      </c>
      <c r="B20" s="46">
        <f>SUM(B4:B19)</f>
        <v>11410</v>
      </c>
      <c r="C20" s="46">
        <f>SUM(C4:C19)</f>
        <v>9992</v>
      </c>
      <c r="D20" s="156">
        <f>SUM(D4:D19)</f>
        <v>10425</v>
      </c>
      <c r="E20" s="156">
        <f>SUM(E4:E19)</f>
        <v>35700</v>
      </c>
    </row>
    <row r="21" spans="1:5" ht="18.75" customHeight="1">
      <c r="A21" s="17"/>
    </row>
    <row r="22" spans="1:5" ht="18.75" customHeight="1">
      <c r="A22" s="17" t="s">
        <v>175</v>
      </c>
    </row>
    <row r="23" spans="1:5" ht="18.75" customHeight="1">
      <c r="A23" s="17" t="s">
        <v>176</v>
      </c>
    </row>
    <row r="24" spans="1:5" ht="18.75" customHeight="1">
      <c r="A24" s="17" t="s">
        <v>177</v>
      </c>
    </row>
    <row r="25" spans="1:5" ht="18.75" customHeight="1">
      <c r="A25" s="17" t="s">
        <v>179</v>
      </c>
    </row>
    <row r="26" spans="1:5" ht="18.75" customHeight="1">
      <c r="A26" s="17" t="s">
        <v>178</v>
      </c>
    </row>
    <row r="27" spans="1:5" ht="18.75" customHeight="1">
      <c r="A27" s="17" t="s">
        <v>180</v>
      </c>
    </row>
    <row r="28" spans="1:5" ht="18.75" customHeight="1">
      <c r="A28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1:F19"/>
  <sheetViews>
    <sheetView workbookViewId="0">
      <selection activeCell="L35" sqref="L35"/>
    </sheetView>
  </sheetViews>
  <sheetFormatPr defaultRowHeight="16.5"/>
  <cols>
    <col min="1" max="1" width="2.140625" style="131" customWidth="1"/>
    <col min="2" max="2" width="34.140625" style="131" customWidth="1"/>
    <col min="3" max="5" width="11.7109375" style="131" customWidth="1"/>
    <col min="6" max="6" width="12.5703125" style="131" customWidth="1"/>
    <col min="7" max="16384" width="9.140625" style="131"/>
  </cols>
  <sheetData>
    <row r="1" spans="2:6">
      <c r="B1" s="256" t="s">
        <v>137</v>
      </c>
      <c r="C1" s="257"/>
      <c r="D1" s="257"/>
      <c r="E1" s="257"/>
      <c r="F1" s="260"/>
    </row>
    <row r="2" spans="2:6">
      <c r="B2" s="148"/>
      <c r="C2" s="51"/>
      <c r="D2" s="51"/>
      <c r="E2" s="51"/>
      <c r="F2" s="51"/>
    </row>
    <row r="3" spans="2:6">
      <c r="B3" s="37" t="s">
        <v>196</v>
      </c>
      <c r="C3" s="115">
        <v>2009</v>
      </c>
      <c r="D3" s="115">
        <v>2010</v>
      </c>
      <c r="E3" s="115">
        <v>2011</v>
      </c>
      <c r="F3" s="115">
        <v>2012</v>
      </c>
    </row>
    <row r="4" spans="2:6">
      <c r="B4" s="261" t="s">
        <v>181</v>
      </c>
      <c r="C4" s="115"/>
      <c r="D4" s="115"/>
      <c r="E4" s="115"/>
      <c r="F4" s="115"/>
    </row>
    <row r="5" spans="2:6">
      <c r="B5" s="57"/>
      <c r="C5" s="51"/>
      <c r="D5" s="51"/>
      <c r="E5" s="57"/>
      <c r="F5" s="57"/>
    </row>
    <row r="6" spans="2:6">
      <c r="B6" s="40" t="s">
        <v>183</v>
      </c>
      <c r="C6" s="51">
        <v>1700</v>
      </c>
      <c r="D6" s="51">
        <v>1800</v>
      </c>
      <c r="E6" s="36">
        <v>1800</v>
      </c>
      <c r="F6" s="36">
        <v>2000</v>
      </c>
    </row>
    <row r="7" spans="2:6">
      <c r="B7" s="40" t="s">
        <v>424</v>
      </c>
      <c r="C7" s="51">
        <v>16000</v>
      </c>
      <c r="D7" s="51">
        <v>16000</v>
      </c>
      <c r="E7" s="51">
        <v>16000</v>
      </c>
      <c r="F7" s="51">
        <v>16000</v>
      </c>
    </row>
    <row r="8" spans="2:6">
      <c r="B8" s="40" t="s">
        <v>182</v>
      </c>
      <c r="C8" s="51">
        <v>1000</v>
      </c>
      <c r="D8" s="51">
        <v>1000</v>
      </c>
      <c r="E8" s="36">
        <v>1000</v>
      </c>
      <c r="F8" s="36">
        <v>1000</v>
      </c>
    </row>
    <row r="9" spans="2:6">
      <c r="B9" s="40" t="s">
        <v>280</v>
      </c>
      <c r="C9" s="51">
        <v>2000</v>
      </c>
      <c r="D9" s="51">
        <v>1000</v>
      </c>
      <c r="E9" s="51">
        <v>1000</v>
      </c>
      <c r="F9" s="51">
        <v>800</v>
      </c>
    </row>
    <row r="10" spans="2:6">
      <c r="B10" s="40" t="s">
        <v>423</v>
      </c>
      <c r="C10" s="51">
        <v>18000</v>
      </c>
      <c r="D10" s="51">
        <v>19000</v>
      </c>
      <c r="E10" s="51">
        <v>19000</v>
      </c>
      <c r="F10" s="51">
        <v>20000</v>
      </c>
    </row>
    <row r="11" spans="2:6">
      <c r="B11" s="40" t="s">
        <v>204</v>
      </c>
      <c r="C11" s="51">
        <v>4000</v>
      </c>
      <c r="D11" s="51">
        <v>3500</v>
      </c>
      <c r="E11" s="51">
        <v>3500</v>
      </c>
      <c r="F11" s="51">
        <v>3000</v>
      </c>
    </row>
    <row r="12" spans="2:6">
      <c r="B12" s="40" t="s">
        <v>135</v>
      </c>
      <c r="C12" s="36">
        <v>3000</v>
      </c>
      <c r="D12" s="36">
        <v>2500</v>
      </c>
      <c r="E12" s="51">
        <v>2500</v>
      </c>
      <c r="F12" s="51">
        <v>2000</v>
      </c>
    </row>
    <row r="13" spans="2:6">
      <c r="B13" s="40" t="s">
        <v>278</v>
      </c>
      <c r="C13" s="51">
        <v>7000</v>
      </c>
      <c r="D13" s="51">
        <v>9000</v>
      </c>
      <c r="E13" s="51">
        <v>12000</v>
      </c>
      <c r="F13" s="51">
        <v>12000</v>
      </c>
    </row>
    <row r="14" spans="2:6">
      <c r="B14" s="40" t="s">
        <v>277</v>
      </c>
      <c r="C14" s="36">
        <v>4500</v>
      </c>
      <c r="D14" s="36">
        <v>3000</v>
      </c>
      <c r="E14" s="51">
        <v>3000</v>
      </c>
      <c r="F14" s="51">
        <v>3000</v>
      </c>
    </row>
    <row r="15" spans="2:6">
      <c r="B15" s="40" t="s">
        <v>279</v>
      </c>
      <c r="C15" s="36">
        <v>250</v>
      </c>
      <c r="D15" s="36">
        <v>350</v>
      </c>
      <c r="E15" s="51">
        <v>350</v>
      </c>
      <c r="F15" s="51">
        <v>245.5</v>
      </c>
    </row>
    <row r="16" spans="2:6">
      <c r="B16" s="40" t="s">
        <v>136</v>
      </c>
      <c r="C16" s="36">
        <v>2000</v>
      </c>
      <c r="D16" s="36">
        <v>1000</v>
      </c>
      <c r="E16" s="36">
        <v>1000</v>
      </c>
      <c r="F16" s="36">
        <v>1100</v>
      </c>
    </row>
    <row r="17" spans="2:6">
      <c r="B17" s="49" t="s">
        <v>754</v>
      </c>
      <c r="C17" s="52"/>
      <c r="D17" s="52">
        <v>-15000</v>
      </c>
      <c r="E17" s="52"/>
      <c r="F17" s="52"/>
    </row>
    <row r="18" spans="2:6" ht="17.25" thickBot="1">
      <c r="B18" s="262"/>
      <c r="C18" s="52"/>
      <c r="D18" s="52"/>
      <c r="E18" s="52"/>
      <c r="F18" s="52"/>
    </row>
    <row r="19" spans="2:6" ht="17.25" thickTop="1">
      <c r="B19" s="263" t="s">
        <v>194</v>
      </c>
      <c r="C19" s="156">
        <f>SUM(C4:C18)</f>
        <v>59450</v>
      </c>
      <c r="D19" s="156">
        <f>SUM(D4:D18)</f>
        <v>43150</v>
      </c>
      <c r="E19" s="156">
        <f>SUM(E4:E18)</f>
        <v>61150</v>
      </c>
      <c r="F19" s="156">
        <f>SUM(F4:F18)</f>
        <v>61145.5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pane ySplit="2" topLeftCell="A3" activePane="bottomLeft" state="frozen"/>
      <selection pane="bottomLeft" activeCell="A33" sqref="A33"/>
    </sheetView>
  </sheetViews>
  <sheetFormatPr defaultRowHeight="16.5"/>
  <cols>
    <col min="1" max="1" width="37.5703125" style="131" customWidth="1"/>
    <col min="2" max="4" width="11.7109375" style="131" customWidth="1"/>
    <col min="5" max="5" width="12.5703125" style="131" customWidth="1"/>
    <col min="6" max="16384" width="9.140625" style="131"/>
  </cols>
  <sheetData>
    <row r="1" spans="1:5" ht="18" customHeight="1">
      <c r="A1" s="256" t="s">
        <v>324</v>
      </c>
      <c r="B1" s="268"/>
      <c r="C1" s="268"/>
      <c r="D1" s="268"/>
      <c r="E1" s="268"/>
    </row>
    <row r="2" spans="1:5" ht="18" customHeight="1">
      <c r="A2" s="148" t="s">
        <v>196</v>
      </c>
      <c r="B2" s="115">
        <v>2009</v>
      </c>
      <c r="C2" s="115">
        <v>2010</v>
      </c>
      <c r="D2" s="115">
        <v>2011</v>
      </c>
      <c r="E2" s="115">
        <v>2012</v>
      </c>
    </row>
    <row r="3" spans="1:5" ht="18" customHeight="1">
      <c r="A3" s="148"/>
      <c r="B3" s="116"/>
      <c r="C3" s="116"/>
      <c r="D3" s="116"/>
      <c r="E3" s="116"/>
    </row>
    <row r="4" spans="1:5" ht="18" customHeight="1">
      <c r="A4" s="55" t="s">
        <v>226</v>
      </c>
      <c r="B4" s="56">
        <v>350</v>
      </c>
      <c r="C4" s="56">
        <v>400</v>
      </c>
      <c r="D4" s="56">
        <v>400</v>
      </c>
      <c r="E4" s="56">
        <v>300</v>
      </c>
    </row>
    <row r="5" spans="1:5" ht="18" customHeight="1">
      <c r="A5" s="55" t="s">
        <v>291</v>
      </c>
      <c r="B5" s="56">
        <v>750</v>
      </c>
      <c r="C5" s="56">
        <v>500</v>
      </c>
      <c r="D5" s="56">
        <v>500</v>
      </c>
      <c r="E5" s="56">
        <v>500</v>
      </c>
    </row>
    <row r="6" spans="1:5" ht="18" customHeight="1">
      <c r="A6" s="55" t="s">
        <v>4</v>
      </c>
      <c r="B6" s="56">
        <v>3000</v>
      </c>
      <c r="C6" s="56">
        <v>2500</v>
      </c>
      <c r="D6" s="56">
        <v>800</v>
      </c>
      <c r="E6" s="56">
        <v>1400</v>
      </c>
    </row>
    <row r="7" spans="1:5" ht="18" customHeight="1">
      <c r="A7" s="39" t="s">
        <v>31</v>
      </c>
      <c r="B7" s="141">
        <v>450</v>
      </c>
      <c r="C7" s="141">
        <v>600</v>
      </c>
      <c r="D7" s="69">
        <v>600</v>
      </c>
      <c r="E7" s="69">
        <v>300</v>
      </c>
    </row>
    <row r="8" spans="1:5" ht="18" customHeight="1">
      <c r="A8" s="55" t="s">
        <v>342</v>
      </c>
      <c r="B8" s="121">
        <v>6000</v>
      </c>
      <c r="C8" s="121">
        <v>6000</v>
      </c>
      <c r="D8" s="56">
        <v>6000</v>
      </c>
      <c r="E8" s="56">
        <v>6500</v>
      </c>
    </row>
    <row r="9" spans="1:5" ht="18" customHeight="1">
      <c r="A9" s="245" t="s">
        <v>338</v>
      </c>
      <c r="B9" s="56">
        <v>300</v>
      </c>
      <c r="C9" s="56">
        <v>100</v>
      </c>
      <c r="D9" s="121">
        <v>100</v>
      </c>
      <c r="E9" s="121">
        <v>100</v>
      </c>
    </row>
    <row r="10" spans="1:5" ht="18" customHeight="1">
      <c r="A10" s="245" t="s">
        <v>286</v>
      </c>
      <c r="B10" s="56">
        <v>200</v>
      </c>
      <c r="C10" s="56">
        <v>250</v>
      </c>
      <c r="D10" s="56">
        <v>250</v>
      </c>
      <c r="E10" s="56"/>
    </row>
    <row r="11" spans="1:5" ht="18" customHeight="1">
      <c r="A11" s="55" t="s">
        <v>425</v>
      </c>
      <c r="B11" s="141">
        <v>13000</v>
      </c>
      <c r="C11" s="141">
        <v>11000</v>
      </c>
      <c r="D11" s="70">
        <v>7000</v>
      </c>
      <c r="E11" s="70">
        <v>7500</v>
      </c>
    </row>
    <row r="12" spans="1:5" ht="18" customHeight="1">
      <c r="A12" s="245" t="s">
        <v>339</v>
      </c>
      <c r="B12" s="56">
        <v>2000</v>
      </c>
      <c r="C12" s="56">
        <v>1500</v>
      </c>
      <c r="D12" s="56">
        <v>1000</v>
      </c>
      <c r="E12" s="56">
        <v>1000</v>
      </c>
    </row>
    <row r="13" spans="1:5" ht="18" customHeight="1">
      <c r="A13" s="55" t="s">
        <v>287</v>
      </c>
      <c r="B13" s="56">
        <v>2000</v>
      </c>
      <c r="C13" s="56">
        <v>1500</v>
      </c>
      <c r="D13" s="56">
        <v>1500</v>
      </c>
      <c r="E13" s="56"/>
    </row>
    <row r="14" spans="1:5" ht="18" customHeight="1">
      <c r="A14" s="55" t="s">
        <v>340</v>
      </c>
      <c r="B14" s="56">
        <v>300</v>
      </c>
      <c r="C14" s="56">
        <v>300</v>
      </c>
      <c r="D14" s="70">
        <v>300</v>
      </c>
      <c r="E14" s="70">
        <v>300</v>
      </c>
    </row>
    <row r="15" spans="1:5" ht="18" customHeight="1">
      <c r="A15" s="55" t="s">
        <v>288</v>
      </c>
      <c r="B15" s="121">
        <v>1000</v>
      </c>
      <c r="C15" s="121">
        <v>1000</v>
      </c>
      <c r="D15" s="141">
        <v>750</v>
      </c>
      <c r="E15" s="141">
        <v>700</v>
      </c>
    </row>
    <row r="16" spans="1:5" ht="18" customHeight="1">
      <c r="A16" s="245" t="s">
        <v>289</v>
      </c>
      <c r="B16" s="141">
        <v>400</v>
      </c>
      <c r="C16" s="141">
        <v>250</v>
      </c>
      <c r="D16" s="121">
        <v>250</v>
      </c>
      <c r="E16" s="121">
        <v>500</v>
      </c>
    </row>
    <row r="17" spans="1:5" ht="18" customHeight="1">
      <c r="A17" s="55" t="s">
        <v>290</v>
      </c>
      <c r="B17" s="56">
        <v>500</v>
      </c>
      <c r="C17" s="56"/>
      <c r="D17" s="141"/>
      <c r="E17" s="141">
        <v>300</v>
      </c>
    </row>
    <row r="18" spans="1:5" ht="18" customHeight="1">
      <c r="A18" s="55" t="s">
        <v>426</v>
      </c>
      <c r="B18" s="56">
        <v>3000</v>
      </c>
      <c r="C18" s="56">
        <v>2000</v>
      </c>
      <c r="D18" s="141">
        <v>2000</v>
      </c>
      <c r="E18" s="141">
        <v>1500</v>
      </c>
    </row>
    <row r="19" spans="1:5" ht="18" customHeight="1">
      <c r="A19" s="55" t="s">
        <v>427</v>
      </c>
      <c r="B19" s="141">
        <v>800</v>
      </c>
      <c r="C19" s="141">
        <v>750</v>
      </c>
      <c r="D19" s="70">
        <v>750</v>
      </c>
      <c r="E19" s="70">
        <v>600</v>
      </c>
    </row>
    <row r="20" spans="1:5" ht="18" customHeight="1">
      <c r="A20" s="874" t="s">
        <v>601</v>
      </c>
      <c r="B20" s="141">
        <v>1600</v>
      </c>
      <c r="C20" s="141">
        <v>2800</v>
      </c>
      <c r="D20" s="141">
        <v>3000</v>
      </c>
      <c r="E20" s="875">
        <v>3000</v>
      </c>
    </row>
    <row r="21" spans="1:5" ht="18" customHeight="1">
      <c r="A21" s="55" t="s">
        <v>3</v>
      </c>
      <c r="B21" s="141">
        <v>750</v>
      </c>
      <c r="C21" s="141">
        <v>750</v>
      </c>
      <c r="D21" s="56">
        <v>1000</v>
      </c>
      <c r="E21" s="876">
        <v>1000</v>
      </c>
    </row>
    <row r="22" spans="1:5" ht="18" customHeight="1">
      <c r="A22" s="874" t="s">
        <v>5</v>
      </c>
      <c r="B22" s="141">
        <v>3000</v>
      </c>
      <c r="C22" s="141">
        <v>1500</v>
      </c>
      <c r="D22" s="141">
        <v>1000</v>
      </c>
      <c r="E22" s="875">
        <v>200</v>
      </c>
    </row>
    <row r="23" spans="1:5" ht="18" customHeight="1">
      <c r="A23" s="39" t="s">
        <v>577</v>
      </c>
      <c r="B23" s="70"/>
      <c r="C23" s="70">
        <v>1000</v>
      </c>
      <c r="D23" s="70"/>
      <c r="E23" s="877"/>
    </row>
    <row r="24" spans="1:5" ht="18" customHeight="1">
      <c r="A24" s="446" t="s">
        <v>754</v>
      </c>
      <c r="B24" s="70"/>
      <c r="C24" s="70">
        <v>-20000</v>
      </c>
      <c r="D24" s="70"/>
      <c r="E24" s="877"/>
    </row>
    <row r="25" spans="1:5" ht="18" customHeight="1">
      <c r="A25" s="446" t="s">
        <v>881</v>
      </c>
      <c r="B25" s="70"/>
      <c r="C25" s="70"/>
      <c r="D25" s="70">
        <v>-11000</v>
      </c>
      <c r="E25" s="877"/>
    </row>
    <row r="26" spans="1:5" ht="18" customHeight="1">
      <c r="A26" s="49"/>
      <c r="B26" s="124"/>
      <c r="C26" s="124"/>
      <c r="D26" s="124"/>
      <c r="E26" s="878"/>
    </row>
    <row r="27" spans="1:5" ht="18" customHeight="1">
      <c r="A27" s="879" t="s">
        <v>252</v>
      </c>
      <c r="B27" s="640">
        <f>SUM(B3:B26)</f>
        <v>39400</v>
      </c>
      <c r="C27" s="640">
        <f>SUM(C3:C26)</f>
        <v>14700</v>
      </c>
      <c r="D27" s="640">
        <f>SUM(D3:D26)</f>
        <v>16200</v>
      </c>
      <c r="E27" s="640">
        <f>SUM(E3:E26)</f>
        <v>25700</v>
      </c>
    </row>
    <row r="28" spans="1:5" ht="18" customHeight="1">
      <c r="A28" s="27"/>
    </row>
    <row r="32" spans="1:5">
      <c r="A32" s="270"/>
    </row>
    <row r="33" spans="1:1">
      <c r="A33" s="270"/>
    </row>
    <row r="34" spans="1:1">
      <c r="A34" s="270"/>
    </row>
    <row r="35" spans="1:1">
      <c r="A35" s="270"/>
    </row>
    <row r="36" spans="1:1">
      <c r="A36" s="271"/>
    </row>
    <row r="37" spans="1:1">
      <c r="A37" s="270"/>
    </row>
  </sheetData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25" sqref="E25"/>
    </sheetView>
  </sheetViews>
  <sheetFormatPr defaultRowHeight="16.5"/>
  <cols>
    <col min="1" max="1" width="34.5703125" style="131" customWidth="1"/>
    <col min="2" max="4" width="10.7109375" style="131" customWidth="1"/>
    <col min="5" max="5" width="11.5703125" style="131" customWidth="1"/>
    <col min="6" max="16384" width="9.140625" style="131"/>
  </cols>
  <sheetData>
    <row r="1" spans="1:5" ht="24" customHeight="1">
      <c r="A1" s="256" t="s">
        <v>306</v>
      </c>
      <c r="B1" s="238"/>
      <c r="C1" s="238"/>
      <c r="D1" s="238"/>
      <c r="E1" s="272"/>
    </row>
    <row r="2" spans="1:5" ht="20.100000000000001" customHeight="1">
      <c r="A2" s="244"/>
      <c r="B2" s="114"/>
      <c r="C2" s="114"/>
      <c r="D2" s="114"/>
      <c r="E2" s="57"/>
    </row>
    <row r="3" spans="1:5" ht="20.100000000000001" customHeight="1">
      <c r="A3" s="244"/>
      <c r="B3" s="43">
        <v>2009</v>
      </c>
      <c r="C3" s="43">
        <v>2010</v>
      </c>
      <c r="D3" s="129">
        <v>2011</v>
      </c>
      <c r="E3" s="129">
        <v>2012</v>
      </c>
    </row>
    <row r="4" spans="1:5" ht="20.100000000000001" customHeight="1">
      <c r="A4" s="244"/>
      <c r="B4" s="117"/>
      <c r="C4" s="117"/>
      <c r="D4" s="273"/>
      <c r="E4" s="273"/>
    </row>
    <row r="5" spans="1:5" ht="20.100000000000001" customHeight="1">
      <c r="A5" s="55" t="s">
        <v>283</v>
      </c>
      <c r="B5" s="382">
        <v>20975.5</v>
      </c>
      <c r="C5" s="382">
        <v>16766</v>
      </c>
      <c r="D5" s="292">
        <v>23477</v>
      </c>
      <c r="E5" s="292">
        <f>'Uniform WS'!E47</f>
        <v>15109</v>
      </c>
    </row>
    <row r="6" spans="1:5" ht="20.100000000000001" customHeight="1">
      <c r="A6" s="39" t="s">
        <v>284</v>
      </c>
      <c r="B6" s="381">
        <v>37920</v>
      </c>
      <c r="C6" s="381">
        <v>37450</v>
      </c>
      <c r="D6" s="240">
        <v>35850</v>
      </c>
      <c r="E6" s="240">
        <f>'Gear WS'!E23</f>
        <v>34975</v>
      </c>
    </row>
    <row r="7" spans="1:5" ht="20.100000000000001" customHeight="1">
      <c r="A7" s="306" t="s">
        <v>883</v>
      </c>
      <c r="B7" s="381"/>
      <c r="C7" s="380">
        <v>2500</v>
      </c>
      <c r="D7" s="57"/>
      <c r="E7" s="380"/>
    </row>
    <row r="8" spans="1:5" ht="20.100000000000001" customHeight="1">
      <c r="A8" s="446" t="s">
        <v>754</v>
      </c>
      <c r="B8" s="240"/>
      <c r="C8" s="240">
        <v>-27000</v>
      </c>
      <c r="D8" s="57"/>
      <c r="E8" s="240"/>
    </row>
    <row r="9" spans="1:5" ht="20.100000000000001" customHeight="1">
      <c r="A9" s="446" t="s">
        <v>844</v>
      </c>
      <c r="B9" s="240"/>
      <c r="C9" s="240"/>
      <c r="D9" s="240"/>
      <c r="E9" s="240"/>
    </row>
    <row r="10" spans="1:5" ht="20.100000000000001" customHeight="1">
      <c r="A10" s="446" t="s">
        <v>881</v>
      </c>
      <c r="B10" s="240"/>
      <c r="C10" s="240"/>
      <c r="D10" s="240">
        <v>-25000</v>
      </c>
      <c r="E10" s="240"/>
    </row>
    <row r="11" spans="1:5" ht="20.100000000000001" customHeight="1">
      <c r="A11" s="39"/>
      <c r="B11" s="240"/>
      <c r="C11" s="240"/>
      <c r="D11" s="240"/>
      <c r="E11" s="240"/>
    </row>
    <row r="12" spans="1:5" ht="20.100000000000001" customHeight="1" thickBot="1">
      <c r="A12" s="55"/>
      <c r="B12" s="880"/>
      <c r="C12" s="880"/>
      <c r="D12" s="374"/>
      <c r="E12" s="374"/>
    </row>
    <row r="13" spans="1:5" ht="24" customHeight="1" thickTop="1">
      <c r="A13" s="269" t="s">
        <v>253</v>
      </c>
      <c r="B13" s="255">
        <f>SUM(B4:B12)</f>
        <v>58895.5</v>
      </c>
      <c r="C13" s="255">
        <f>SUM(C4:C12)</f>
        <v>29716</v>
      </c>
      <c r="D13" s="255">
        <f>SUM(D4:D12)</f>
        <v>34327</v>
      </c>
      <c r="E13" s="66">
        <f>SUM(E4:E12)</f>
        <v>50084</v>
      </c>
    </row>
    <row r="14" spans="1:5">
      <c r="B14" s="27"/>
      <c r="C14" s="27"/>
    </row>
    <row r="15" spans="1:5">
      <c r="B15" s="27"/>
      <c r="C15" s="27"/>
    </row>
    <row r="16" spans="1:5">
      <c r="A16" s="448" t="s">
        <v>32</v>
      </c>
      <c r="B16" s="27"/>
      <c r="C16" s="27"/>
    </row>
    <row r="17" spans="2:3">
      <c r="B17" s="27"/>
      <c r="C17" s="27"/>
    </row>
    <row r="18" spans="2:3">
      <c r="B18" s="27"/>
      <c r="C18" s="27"/>
    </row>
    <row r="19" spans="2:3">
      <c r="B19" s="27"/>
      <c r="C19" s="27"/>
    </row>
    <row r="20" spans="2:3">
      <c r="B20" s="27"/>
      <c r="C20" s="27"/>
    </row>
    <row r="21" spans="2:3">
      <c r="B21" s="27"/>
      <c r="C21" s="27"/>
    </row>
    <row r="22" spans="2:3">
      <c r="B22" s="27"/>
      <c r="C22" s="27"/>
    </row>
    <row r="23" spans="2:3">
      <c r="B23" s="27"/>
      <c r="C23" s="27"/>
    </row>
    <row r="24" spans="2:3">
      <c r="B24" s="27"/>
      <c r="C24" s="27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9"/>
  <sheetViews>
    <sheetView topLeftCell="A6" workbookViewId="0">
      <selection activeCell="A47" sqref="A47"/>
    </sheetView>
  </sheetViews>
  <sheetFormatPr defaultRowHeight="18.75" customHeight="1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16384" width="9.140625" style="5"/>
  </cols>
  <sheetData>
    <row r="1" spans="1:8" ht="27.75" customHeight="1">
      <c r="A1" s="944" t="s">
        <v>578</v>
      </c>
      <c r="B1" s="945"/>
      <c r="C1" s="945"/>
      <c r="D1" s="945"/>
      <c r="E1" s="946"/>
      <c r="F1" s="628" t="s">
        <v>721</v>
      </c>
      <c r="G1" s="629"/>
      <c r="H1"/>
    </row>
    <row r="2" spans="1:8" ht="15.75">
      <c r="A2" s="477" t="s">
        <v>205</v>
      </c>
      <c r="B2" s="478"/>
      <c r="C2" s="478"/>
      <c r="D2" s="478"/>
      <c r="E2" s="479"/>
    </row>
    <row r="3" spans="1:8" s="10" customFormat="1" ht="15.75">
      <c r="A3" s="29" t="s">
        <v>206</v>
      </c>
      <c r="B3" s="480" t="s">
        <v>207</v>
      </c>
      <c r="C3" s="480" t="s">
        <v>208</v>
      </c>
      <c r="D3" s="480" t="s">
        <v>209</v>
      </c>
      <c r="E3" s="481" t="s">
        <v>210</v>
      </c>
    </row>
    <row r="4" spans="1:8" ht="14.1" customHeight="1">
      <c r="A4" s="353" t="s">
        <v>211</v>
      </c>
      <c r="B4" s="351">
        <v>27</v>
      </c>
      <c r="C4" s="351">
        <v>2</v>
      </c>
      <c r="D4" s="482">
        <v>75</v>
      </c>
      <c r="E4" s="494">
        <v>1500</v>
      </c>
    </row>
    <row r="5" spans="1:8" ht="14.1" customHeight="1">
      <c r="A5" s="353" t="s">
        <v>212</v>
      </c>
      <c r="B5" s="351">
        <v>27</v>
      </c>
      <c r="C5" s="351">
        <v>2</v>
      </c>
      <c r="D5" s="482">
        <v>80</v>
      </c>
      <c r="E5" s="494">
        <v>1600</v>
      </c>
    </row>
    <row r="6" spans="1:8" ht="14.1" customHeight="1">
      <c r="A6" s="353" t="s">
        <v>213</v>
      </c>
      <c r="B6" s="351">
        <v>27</v>
      </c>
      <c r="C6" s="351">
        <v>6</v>
      </c>
      <c r="D6" s="482">
        <v>14</v>
      </c>
      <c r="E6" s="494">
        <v>810</v>
      </c>
      <c r="F6"/>
    </row>
    <row r="7" spans="1:8" ht="14.1" customHeight="1">
      <c r="A7" s="353" t="s">
        <v>214</v>
      </c>
      <c r="B7" s="351">
        <v>27</v>
      </c>
      <c r="C7" s="351">
        <v>1</v>
      </c>
      <c r="D7" s="482">
        <v>30</v>
      </c>
      <c r="E7" s="495">
        <v>450</v>
      </c>
      <c r="F7"/>
    </row>
    <row r="8" spans="1:8" ht="14.1" customHeight="1">
      <c r="A8" s="353" t="s">
        <v>233</v>
      </c>
      <c r="B8" s="351">
        <v>27</v>
      </c>
      <c r="C8" s="351">
        <v>3</v>
      </c>
      <c r="D8" s="482">
        <v>72</v>
      </c>
      <c r="E8" s="495">
        <v>1500</v>
      </c>
      <c r="F8"/>
    </row>
    <row r="9" spans="1:8" ht="14.1" customHeight="1">
      <c r="A9" s="483"/>
      <c r="B9" s="351"/>
      <c r="C9" s="351"/>
      <c r="D9" s="352"/>
      <c r="E9" s="496">
        <f>SUM(E4:E8)</f>
        <v>5860</v>
      </c>
      <c r="F9"/>
    </row>
    <row r="10" spans="1:8" ht="14.1" customHeight="1">
      <c r="A10" s="483" t="s">
        <v>215</v>
      </c>
      <c r="B10" s="351"/>
      <c r="C10" s="351"/>
      <c r="D10" s="351"/>
      <c r="E10" s="497"/>
      <c r="F10"/>
    </row>
    <row r="11" spans="1:8" s="7" customFormat="1" ht="14.1" customHeight="1">
      <c r="A11" s="29" t="s">
        <v>206</v>
      </c>
      <c r="B11" s="480" t="s">
        <v>207</v>
      </c>
      <c r="C11" s="480" t="s">
        <v>208</v>
      </c>
      <c r="D11" s="480" t="s">
        <v>209</v>
      </c>
      <c r="E11" s="481" t="s">
        <v>210</v>
      </c>
      <c r="F11"/>
    </row>
    <row r="12" spans="1:8" ht="14.1" customHeight="1">
      <c r="A12" s="353" t="s">
        <v>211</v>
      </c>
      <c r="B12" s="351">
        <v>12</v>
      </c>
      <c r="C12" s="351">
        <v>1</v>
      </c>
      <c r="D12" s="482">
        <v>75</v>
      </c>
      <c r="E12" s="494">
        <v>525</v>
      </c>
      <c r="F12"/>
    </row>
    <row r="13" spans="1:8" ht="14.1" customHeight="1">
      <c r="A13" s="353" t="s">
        <v>213</v>
      </c>
      <c r="B13" s="351">
        <v>12</v>
      </c>
      <c r="C13" s="351">
        <v>1</v>
      </c>
      <c r="D13" s="482">
        <v>14</v>
      </c>
      <c r="E13" s="494">
        <v>140</v>
      </c>
      <c r="F13"/>
    </row>
    <row r="14" spans="1:8" ht="14.1" customHeight="1">
      <c r="A14" s="353" t="s">
        <v>214</v>
      </c>
      <c r="B14" s="351">
        <v>12</v>
      </c>
      <c r="C14" s="351">
        <v>1</v>
      </c>
      <c r="D14" s="482">
        <v>30</v>
      </c>
      <c r="E14" s="494"/>
      <c r="F14"/>
    </row>
    <row r="15" spans="1:8" ht="14.1" customHeight="1">
      <c r="A15" s="353" t="s">
        <v>233</v>
      </c>
      <c r="B15" s="351">
        <v>12</v>
      </c>
      <c r="C15" s="351">
        <v>1</v>
      </c>
      <c r="D15" s="482">
        <v>72</v>
      </c>
      <c r="E15" s="494">
        <v>525</v>
      </c>
      <c r="F15"/>
    </row>
    <row r="16" spans="1:8" ht="14.1" customHeight="1">
      <c r="A16" s="353"/>
      <c r="B16" s="351"/>
      <c r="C16" s="351"/>
      <c r="D16" s="352"/>
      <c r="E16" s="498">
        <f>SUM(E12:E15)</f>
        <v>1190</v>
      </c>
      <c r="F16"/>
    </row>
    <row r="17" spans="1:6" ht="14.1" customHeight="1">
      <c r="A17" s="483" t="s">
        <v>65</v>
      </c>
      <c r="B17" s="351"/>
      <c r="C17" s="351"/>
      <c r="D17" s="351"/>
      <c r="E17" s="355"/>
      <c r="F17"/>
    </row>
    <row r="18" spans="1:6" s="7" customFormat="1" ht="14.1" customHeight="1">
      <c r="A18" s="29" t="s">
        <v>206</v>
      </c>
      <c r="B18" s="480" t="s">
        <v>207</v>
      </c>
      <c r="C18" s="480" t="s">
        <v>208</v>
      </c>
      <c r="D18" s="480" t="s">
        <v>209</v>
      </c>
      <c r="E18" s="481" t="s">
        <v>210</v>
      </c>
      <c r="F18"/>
    </row>
    <row r="19" spans="1:6" ht="14.1" customHeight="1">
      <c r="A19" s="353" t="s">
        <v>211</v>
      </c>
      <c r="B19" s="351">
        <v>3</v>
      </c>
      <c r="C19" s="351">
        <v>2</v>
      </c>
      <c r="D19" s="482">
        <v>75</v>
      </c>
      <c r="E19" s="494">
        <v>450</v>
      </c>
      <c r="F19"/>
    </row>
    <row r="20" spans="1:6" ht="14.1" customHeight="1">
      <c r="A20" s="353" t="s">
        <v>212</v>
      </c>
      <c r="B20" s="351">
        <v>3</v>
      </c>
      <c r="C20" s="351">
        <v>2</v>
      </c>
      <c r="D20" s="482">
        <v>80</v>
      </c>
      <c r="E20" s="494">
        <v>480</v>
      </c>
      <c r="F20"/>
    </row>
    <row r="21" spans="1:6" ht="14.1" customHeight="1">
      <c r="A21" s="353" t="s">
        <v>214</v>
      </c>
      <c r="B21" s="351">
        <v>3</v>
      </c>
      <c r="C21" s="351">
        <v>1</v>
      </c>
      <c r="D21" s="482">
        <v>30</v>
      </c>
      <c r="E21" s="494">
        <v>90</v>
      </c>
      <c r="F21"/>
    </row>
    <row r="22" spans="1:6" ht="14.1" customHeight="1">
      <c r="A22" s="353" t="s">
        <v>233</v>
      </c>
      <c r="B22" s="351">
        <v>3</v>
      </c>
      <c r="C22" s="351">
        <v>1</v>
      </c>
      <c r="D22" s="352">
        <v>72</v>
      </c>
      <c r="E22" s="354"/>
      <c r="F22"/>
    </row>
    <row r="23" spans="1:6" ht="14.1" customHeight="1">
      <c r="A23" s="483"/>
      <c r="B23" s="351"/>
      <c r="C23" s="351"/>
      <c r="D23" s="352"/>
      <c r="E23" s="498">
        <f>SUM(E19:E22)</f>
        <v>1020</v>
      </c>
      <c r="F23"/>
    </row>
    <row r="24" spans="1:6" ht="14.1" customHeight="1">
      <c r="A24" s="483" t="s">
        <v>216</v>
      </c>
      <c r="B24" s="351"/>
      <c r="C24" s="351"/>
      <c r="D24" s="351"/>
      <c r="E24" s="355"/>
      <c r="F24"/>
    </row>
    <row r="25" spans="1:6" s="7" customFormat="1" ht="14.1" customHeight="1">
      <c r="A25" s="75" t="s">
        <v>206</v>
      </c>
      <c r="B25" s="480" t="s">
        <v>207</v>
      </c>
      <c r="C25" s="480" t="s">
        <v>208</v>
      </c>
      <c r="D25" s="480" t="s">
        <v>209</v>
      </c>
      <c r="E25" s="481" t="s">
        <v>210</v>
      </c>
      <c r="F25"/>
    </row>
    <row r="26" spans="1:6" ht="14.1" customHeight="1">
      <c r="A26" s="353" t="s">
        <v>214</v>
      </c>
      <c r="B26" s="351">
        <v>2</v>
      </c>
      <c r="C26" s="351">
        <v>1</v>
      </c>
      <c r="D26" s="482">
        <v>30</v>
      </c>
      <c r="E26" s="494">
        <v>60</v>
      </c>
      <c r="F26"/>
    </row>
    <row r="27" spans="1:6" ht="14.1" customHeight="1">
      <c r="A27" s="483"/>
      <c r="B27" s="351"/>
      <c r="C27" s="351"/>
      <c r="D27" s="352"/>
      <c r="E27" s="499">
        <f>SUM(E26)</f>
        <v>60</v>
      </c>
      <c r="F27"/>
    </row>
    <row r="28" spans="1:6" ht="14.1" customHeight="1">
      <c r="A28" s="483" t="s">
        <v>217</v>
      </c>
      <c r="B28" s="351"/>
      <c r="C28" s="351"/>
      <c r="D28" s="351"/>
      <c r="E28" s="355"/>
      <c r="F28"/>
    </row>
    <row r="29" spans="1:6" s="7" customFormat="1" ht="14.1" customHeight="1">
      <c r="A29" s="29" t="s">
        <v>206</v>
      </c>
      <c r="B29" s="480" t="s">
        <v>207</v>
      </c>
      <c r="C29" s="480" t="s">
        <v>208</v>
      </c>
      <c r="D29" s="480" t="s">
        <v>209</v>
      </c>
      <c r="E29" s="481" t="s">
        <v>210</v>
      </c>
      <c r="F29"/>
    </row>
    <row r="30" spans="1:6" ht="14.1" customHeight="1">
      <c r="A30" s="353" t="s">
        <v>234</v>
      </c>
      <c r="B30" s="351">
        <v>15</v>
      </c>
      <c r="C30" s="351">
        <v>1</v>
      </c>
      <c r="D30" s="482">
        <v>75</v>
      </c>
      <c r="E30" s="494">
        <v>300</v>
      </c>
      <c r="F30"/>
    </row>
    <row r="31" spans="1:6" ht="14.1" customHeight="1">
      <c r="A31" s="353" t="s">
        <v>212</v>
      </c>
      <c r="B31" s="351">
        <v>15</v>
      </c>
      <c r="C31" s="351">
        <v>1</v>
      </c>
      <c r="D31" s="482">
        <v>80</v>
      </c>
      <c r="E31" s="494">
        <v>300</v>
      </c>
      <c r="F31"/>
    </row>
    <row r="32" spans="1:6" ht="14.1" customHeight="1">
      <c r="A32" s="353" t="s">
        <v>218</v>
      </c>
      <c r="B32" s="351">
        <v>15</v>
      </c>
      <c r="C32" s="351">
        <v>1</v>
      </c>
      <c r="D32" s="482">
        <v>14</v>
      </c>
      <c r="E32" s="494">
        <v>100</v>
      </c>
      <c r="F32"/>
    </row>
    <row r="33" spans="1:6" ht="18" customHeight="1">
      <c r="A33" s="483"/>
      <c r="B33" s="351"/>
      <c r="C33" s="351"/>
      <c r="D33" s="482"/>
      <c r="E33" s="500">
        <f>SUM(E30:E32)</f>
        <v>700</v>
      </c>
      <c r="F33"/>
    </row>
    <row r="34" spans="1:6" ht="14.1" customHeight="1">
      <c r="A34" s="483" t="s">
        <v>235</v>
      </c>
      <c r="B34" s="351"/>
      <c r="C34" s="351"/>
      <c r="D34" s="484"/>
      <c r="E34" s="501"/>
      <c r="F34"/>
    </row>
    <row r="35" spans="1:6" ht="14.1" customHeight="1">
      <c r="A35" s="29" t="s">
        <v>206</v>
      </c>
      <c r="B35" s="480"/>
      <c r="C35" s="480" t="s">
        <v>208</v>
      </c>
      <c r="D35" s="480" t="s">
        <v>209</v>
      </c>
      <c r="E35" s="481" t="s">
        <v>210</v>
      </c>
      <c r="F35"/>
    </row>
    <row r="36" spans="1:6" ht="14.1" customHeight="1">
      <c r="A36" s="353" t="s">
        <v>220</v>
      </c>
      <c r="B36" s="351"/>
      <c r="C36" s="351">
        <v>8</v>
      </c>
      <c r="D36" s="482">
        <v>65</v>
      </c>
      <c r="E36" s="494">
        <v>1050</v>
      </c>
      <c r="F36"/>
    </row>
    <row r="37" spans="1:6" ht="14.1" customHeight="1">
      <c r="A37" s="353" t="s">
        <v>16</v>
      </c>
      <c r="B37" s="351"/>
      <c r="C37" s="351">
        <v>500</v>
      </c>
      <c r="D37" s="482">
        <v>1.75</v>
      </c>
      <c r="E37" s="494"/>
      <c r="F37"/>
    </row>
    <row r="38" spans="1:6" ht="14.1" customHeight="1">
      <c r="A38" s="353" t="s">
        <v>239</v>
      </c>
      <c r="B38" s="351"/>
      <c r="C38" s="351">
        <v>9</v>
      </c>
      <c r="D38" s="482">
        <v>12</v>
      </c>
      <c r="E38" s="494">
        <v>144</v>
      </c>
      <c r="F38"/>
    </row>
    <row r="39" spans="1:6" ht="14.1" customHeight="1">
      <c r="A39" s="485" t="s">
        <v>236</v>
      </c>
      <c r="B39" s="486"/>
      <c r="C39" s="486">
        <v>9</v>
      </c>
      <c r="D39" s="487">
        <v>15</v>
      </c>
      <c r="E39" s="494">
        <v>180</v>
      </c>
      <c r="F39"/>
    </row>
    <row r="40" spans="1:6" ht="14.1" customHeight="1">
      <c r="A40" s="485" t="s">
        <v>237</v>
      </c>
      <c r="B40" s="486"/>
      <c r="C40" s="486">
        <v>15</v>
      </c>
      <c r="D40" s="487">
        <v>24</v>
      </c>
      <c r="E40" s="494">
        <v>360</v>
      </c>
      <c r="F40"/>
    </row>
    <row r="41" spans="1:6" ht="14.1" customHeight="1">
      <c r="A41" s="485" t="s">
        <v>219</v>
      </c>
      <c r="B41" s="486"/>
      <c r="C41" s="486">
        <v>20</v>
      </c>
      <c r="D41" s="487">
        <v>150</v>
      </c>
      <c r="E41" s="502">
        <v>3000</v>
      </c>
      <c r="F41"/>
    </row>
    <row r="42" spans="1:6" ht="14.1" customHeight="1">
      <c r="A42" s="485" t="s">
        <v>238</v>
      </c>
      <c r="B42" s="486"/>
      <c r="C42" s="486">
        <v>6</v>
      </c>
      <c r="D42" s="487">
        <v>10</v>
      </c>
      <c r="E42" s="502">
        <v>120</v>
      </c>
      <c r="F42"/>
    </row>
    <row r="43" spans="1:6" ht="13.5" customHeight="1">
      <c r="A43" s="485" t="s">
        <v>17</v>
      </c>
      <c r="B43" s="486"/>
      <c r="C43" s="486">
        <v>30</v>
      </c>
      <c r="D43" s="356">
        <v>12.5</v>
      </c>
      <c r="E43" s="502">
        <v>625</v>
      </c>
      <c r="F43"/>
    </row>
    <row r="44" spans="1:6" ht="13.5" customHeight="1">
      <c r="A44" s="784" t="s">
        <v>854</v>
      </c>
      <c r="B44" s="489"/>
      <c r="C44" s="489"/>
      <c r="D44" s="490"/>
      <c r="E44" s="785">
        <v>400</v>
      </c>
      <c r="F44"/>
    </row>
    <row r="45" spans="1:6" ht="13.5" customHeight="1">
      <c r="A45" s="488"/>
      <c r="B45" s="489"/>
      <c r="C45" s="489"/>
      <c r="D45" s="490"/>
      <c r="E45" s="503">
        <f>SUM(E36:E44)</f>
        <v>5879</v>
      </c>
    </row>
    <row r="46" spans="1:6" ht="13.5" customHeight="1">
      <c r="A46" s="488" t="s">
        <v>602</v>
      </c>
      <c r="B46" s="489"/>
      <c r="C46" s="489"/>
      <c r="D46" s="490"/>
      <c r="E46" s="503">
        <v>400</v>
      </c>
    </row>
    <row r="47" spans="1:6" ht="30" customHeight="1">
      <c r="A47" s="491" t="s">
        <v>185</v>
      </c>
      <c r="B47" s="492"/>
      <c r="C47" s="492"/>
      <c r="D47" s="357"/>
      <c r="E47" s="493">
        <f>E9+E16+E23+E27+E33+E45+E46</f>
        <v>15109</v>
      </c>
    </row>
    <row r="48" spans="1:6" ht="18.75" customHeight="1">
      <c r="A48" s="12"/>
      <c r="B48" s="12"/>
      <c r="C48" s="12"/>
      <c r="D48" s="12"/>
      <c r="E48" s="12"/>
    </row>
    <row r="49" spans="1:5" ht="18.75" customHeight="1">
      <c r="A49" s="12"/>
      <c r="B49" s="12"/>
      <c r="C49" s="12"/>
      <c r="D49" s="12"/>
      <c r="E49" s="12"/>
    </row>
    <row r="50" spans="1:5" ht="18.75" customHeight="1">
      <c r="A50" s="12"/>
      <c r="B50" s="12"/>
      <c r="C50" s="12"/>
      <c r="D50" s="12"/>
      <c r="E50" s="12"/>
    </row>
    <row r="51" spans="1:5" ht="18.75" customHeight="1">
      <c r="A51" s="12"/>
      <c r="B51" s="12"/>
      <c r="C51" s="12"/>
      <c r="D51" s="12"/>
      <c r="E51" s="12"/>
    </row>
    <row r="52" spans="1:5" ht="18.75" customHeight="1">
      <c r="A52" s="12"/>
      <c r="B52" s="12"/>
      <c r="C52" s="12"/>
      <c r="D52" s="12"/>
      <c r="E52" s="12"/>
    </row>
    <row r="53" spans="1:5" ht="18.75" customHeight="1">
      <c r="A53" s="12"/>
      <c r="B53" s="12"/>
      <c r="C53" s="12"/>
      <c r="D53" s="12"/>
      <c r="E53" s="12"/>
    </row>
    <row r="54" spans="1:5" ht="18.75" customHeight="1">
      <c r="A54" s="12"/>
      <c r="B54" s="12"/>
      <c r="C54" s="12"/>
      <c r="D54" s="12"/>
      <c r="E54" s="12"/>
    </row>
    <row r="55" spans="1:5" ht="18.75" customHeight="1">
      <c r="A55" s="12"/>
      <c r="B55" s="12"/>
      <c r="C55" s="12"/>
      <c r="D55" s="12"/>
      <c r="E55" s="12"/>
    </row>
    <row r="56" spans="1:5" ht="18.75" customHeight="1">
      <c r="A56" s="12"/>
      <c r="B56" s="12"/>
      <c r="C56" s="12"/>
      <c r="D56" s="12"/>
      <c r="E56" s="12"/>
    </row>
    <row r="57" spans="1:5" ht="18.75" customHeight="1">
      <c r="A57" s="12"/>
      <c r="B57" s="12"/>
      <c r="C57" s="12"/>
      <c r="D57" s="12"/>
      <c r="E57" s="12"/>
    </row>
    <row r="58" spans="1:5" ht="18.75" customHeight="1">
      <c r="A58" s="12"/>
      <c r="B58" s="12"/>
      <c r="C58" s="12"/>
      <c r="D58" s="12"/>
      <c r="E58" s="12"/>
    </row>
    <row r="59" spans="1:5" ht="18.75" customHeight="1">
      <c r="A59" s="12"/>
      <c r="B59" s="12"/>
      <c r="C59" s="12"/>
      <c r="D59" s="12"/>
      <c r="E59" s="12"/>
    </row>
    <row r="60" spans="1:5" ht="18.75" customHeight="1">
      <c r="A60" s="12"/>
      <c r="B60" s="12"/>
      <c r="C60" s="12"/>
      <c r="D60" s="12"/>
      <c r="E60" s="12"/>
    </row>
    <row r="61" spans="1:5" ht="18.75" customHeight="1">
      <c r="A61" s="12"/>
      <c r="B61" s="12"/>
      <c r="C61" s="12"/>
      <c r="D61" s="12"/>
      <c r="E61" s="12"/>
    </row>
    <row r="62" spans="1:5" ht="18.75" customHeight="1">
      <c r="A62" s="12"/>
      <c r="B62" s="12"/>
      <c r="C62" s="12"/>
      <c r="D62" s="12"/>
      <c r="E62" s="12"/>
    </row>
    <row r="63" spans="1:5" ht="18.75" customHeight="1">
      <c r="A63" s="12"/>
      <c r="B63" s="12"/>
      <c r="C63" s="12"/>
      <c r="D63" s="12"/>
      <c r="E63" s="12"/>
    </row>
    <row r="64" spans="1:5" ht="18.75" customHeight="1">
      <c r="A64" s="12"/>
      <c r="B64" s="12"/>
      <c r="C64" s="12"/>
      <c r="D64" s="12"/>
      <c r="E64" s="12"/>
    </row>
    <row r="65" spans="1:5" ht="18.75" customHeight="1">
      <c r="A65" s="12"/>
      <c r="B65" s="12"/>
      <c r="C65" s="12"/>
      <c r="D65" s="12"/>
      <c r="E65" s="12"/>
    </row>
    <row r="66" spans="1:5" ht="18.75" customHeight="1">
      <c r="A66" s="12"/>
      <c r="B66" s="12"/>
      <c r="C66" s="12"/>
      <c r="D66" s="12"/>
      <c r="E66" s="12"/>
    </row>
    <row r="67" spans="1:5" ht="18.75" customHeight="1">
      <c r="A67" s="12"/>
      <c r="B67" s="12"/>
      <c r="C67" s="12"/>
      <c r="D67" s="12"/>
      <c r="E67" s="12"/>
    </row>
    <row r="68" spans="1:5" ht="18.75" customHeight="1">
      <c r="A68" s="12"/>
      <c r="B68" s="12"/>
      <c r="C68" s="12"/>
      <c r="D68" s="12"/>
      <c r="E68" s="12"/>
    </row>
    <row r="69" spans="1:5" ht="18.75" customHeight="1">
      <c r="A69" s="12"/>
      <c r="B69" s="12"/>
      <c r="C69" s="12"/>
      <c r="D69" s="12"/>
      <c r="E69" s="12"/>
    </row>
    <row r="70" spans="1:5" ht="18.75" customHeight="1">
      <c r="A70" s="12"/>
      <c r="B70" s="12"/>
      <c r="C70" s="12"/>
      <c r="D70" s="12"/>
      <c r="E70" s="12"/>
    </row>
    <row r="71" spans="1:5" ht="18.75" customHeight="1">
      <c r="A71" s="12"/>
      <c r="B71" s="12"/>
      <c r="C71" s="12"/>
      <c r="D71" s="12"/>
      <c r="E71" s="12"/>
    </row>
    <row r="72" spans="1:5" ht="18.75" customHeight="1">
      <c r="A72" s="12"/>
      <c r="B72" s="12"/>
      <c r="C72" s="12"/>
      <c r="D72" s="12"/>
      <c r="E72" s="12"/>
    </row>
    <row r="73" spans="1:5" ht="18.75" customHeight="1">
      <c r="A73" s="12"/>
      <c r="B73" s="12"/>
      <c r="C73" s="12"/>
      <c r="D73" s="12"/>
      <c r="E73" s="12"/>
    </row>
    <row r="74" spans="1:5" ht="18.75" customHeight="1">
      <c r="A74" s="12"/>
      <c r="B74" s="12"/>
      <c r="C74" s="12"/>
      <c r="D74" s="12"/>
      <c r="E74" s="12"/>
    </row>
    <row r="75" spans="1:5" ht="18.75" customHeight="1">
      <c r="A75" s="12"/>
      <c r="B75" s="12"/>
      <c r="C75" s="12"/>
      <c r="D75" s="12"/>
      <c r="E75" s="12"/>
    </row>
    <row r="76" spans="1:5" ht="18.75" customHeight="1">
      <c r="A76" s="12"/>
      <c r="B76" s="12"/>
      <c r="C76" s="12"/>
      <c r="D76" s="12"/>
      <c r="E76" s="12"/>
    </row>
    <row r="77" spans="1:5" ht="18.75" customHeight="1">
      <c r="A77" s="12"/>
      <c r="B77" s="12"/>
      <c r="C77" s="12"/>
      <c r="D77" s="12"/>
      <c r="E77" s="12"/>
    </row>
    <row r="78" spans="1:5" ht="18.75" customHeight="1">
      <c r="A78" s="12"/>
      <c r="B78" s="12"/>
      <c r="C78" s="12"/>
      <c r="D78" s="12"/>
      <c r="E78" s="12"/>
    </row>
    <row r="79" spans="1:5" ht="18.75" customHeight="1">
      <c r="A79" s="12"/>
      <c r="B79" s="12"/>
      <c r="C79" s="12"/>
      <c r="D79" s="12"/>
      <c r="E79" s="12"/>
    </row>
    <row r="80" spans="1:5" ht="18.75" customHeight="1">
      <c r="A80" s="12"/>
      <c r="B80" s="12"/>
      <c r="C80" s="12"/>
      <c r="D80" s="12"/>
      <c r="E80" s="12"/>
    </row>
    <row r="81" spans="3:4" ht="18.75" customHeight="1">
      <c r="C81" s="5"/>
      <c r="D81" s="5"/>
    </row>
    <row r="82" spans="3:4" ht="18.75" customHeight="1">
      <c r="C82" s="5"/>
      <c r="D82" s="5"/>
    </row>
    <row r="83" spans="3:4" ht="18.75" customHeight="1">
      <c r="C83" s="5"/>
      <c r="D83" s="5"/>
    </row>
    <row r="84" spans="3:4" ht="18.75" customHeight="1">
      <c r="C84" s="5"/>
      <c r="D84" s="5"/>
    </row>
    <row r="85" spans="3:4" ht="18.75" customHeight="1">
      <c r="C85" s="5"/>
      <c r="D85" s="5"/>
    </row>
    <row r="86" spans="3:4" ht="18.75" customHeight="1">
      <c r="C86" s="5"/>
      <c r="D86" s="5"/>
    </row>
    <row r="87" spans="3:4" ht="18.75" customHeight="1">
      <c r="C87" s="5"/>
      <c r="D87" s="5"/>
    </row>
    <row r="88" spans="3:4" ht="18.75" customHeight="1">
      <c r="C88" s="5"/>
      <c r="D88" s="5"/>
    </row>
    <row r="89" spans="3:4" ht="18.75" customHeight="1">
      <c r="C89" s="5"/>
      <c r="D89" s="5"/>
    </row>
    <row r="90" spans="3:4" ht="18.75" customHeight="1">
      <c r="C90" s="5"/>
      <c r="D90" s="5"/>
    </row>
    <row r="91" spans="3:4" ht="18.75" customHeight="1">
      <c r="C91" s="5"/>
      <c r="D91" s="5"/>
    </row>
    <row r="92" spans="3:4" ht="18.75" customHeight="1">
      <c r="C92" s="5"/>
      <c r="D92" s="5"/>
    </row>
    <row r="93" spans="3:4" ht="18.75" customHeight="1">
      <c r="C93" s="5"/>
      <c r="D93" s="5"/>
    </row>
    <row r="94" spans="3:4" ht="18.75" customHeight="1">
      <c r="C94" s="5"/>
      <c r="D94" s="5"/>
    </row>
    <row r="95" spans="3:4" ht="18.75" customHeight="1">
      <c r="C95" s="5"/>
      <c r="D95" s="5"/>
    </row>
    <row r="96" spans="3:4" ht="18.75" customHeight="1">
      <c r="C96" s="5"/>
      <c r="D96" s="5"/>
    </row>
    <row r="97" spans="3:4" ht="18.75" customHeight="1">
      <c r="C97" s="5"/>
      <c r="D97" s="5"/>
    </row>
    <row r="98" spans="3:4" ht="18.75" customHeight="1">
      <c r="C98" s="5"/>
      <c r="D98" s="5"/>
    </row>
    <row r="99" spans="3:4" ht="18.75" customHeight="1">
      <c r="C99" s="5"/>
      <c r="D99" s="5"/>
    </row>
    <row r="100" spans="3:4" ht="18.75" customHeight="1">
      <c r="C100" s="5"/>
      <c r="D100" s="5"/>
    </row>
    <row r="101" spans="3:4" ht="18.75" customHeight="1">
      <c r="C101" s="5"/>
      <c r="D101" s="5"/>
    </row>
    <row r="102" spans="3:4" ht="18.75" customHeight="1">
      <c r="C102" s="5"/>
      <c r="D102" s="5"/>
    </row>
    <row r="103" spans="3:4" ht="18.75" customHeight="1">
      <c r="C103" s="5"/>
      <c r="D103" s="5"/>
    </row>
    <row r="104" spans="3:4" ht="18.75" customHeight="1">
      <c r="C104" s="5"/>
      <c r="D104" s="5"/>
    </row>
    <row r="105" spans="3:4" ht="18.75" customHeight="1">
      <c r="C105" s="5"/>
      <c r="D105" s="5"/>
    </row>
    <row r="106" spans="3:4" ht="18.75" customHeight="1">
      <c r="C106" s="5"/>
      <c r="D106" s="5"/>
    </row>
    <row r="107" spans="3:4" ht="18.75" customHeight="1">
      <c r="C107" s="5"/>
      <c r="D107" s="5"/>
    </row>
    <row r="108" spans="3:4" ht="18.75" customHeight="1">
      <c r="C108" s="5"/>
      <c r="D108" s="5"/>
    </row>
    <row r="109" spans="3:4" ht="18.75" customHeight="1">
      <c r="C109" s="5"/>
      <c r="D109" s="5"/>
    </row>
    <row r="110" spans="3:4" ht="18.75" customHeight="1">
      <c r="C110" s="5"/>
      <c r="D110" s="5"/>
    </row>
    <row r="111" spans="3:4" ht="18.75" customHeight="1">
      <c r="C111" s="5"/>
      <c r="D111" s="5"/>
    </row>
    <row r="112" spans="3:4" ht="18.75" customHeight="1">
      <c r="C112" s="5"/>
      <c r="D112" s="5"/>
    </row>
    <row r="113" spans="3:4" ht="18.75" customHeight="1">
      <c r="C113" s="5"/>
      <c r="D113" s="5"/>
    </row>
    <row r="114" spans="3:4" ht="18.75" customHeight="1">
      <c r="C114" s="5"/>
      <c r="D114" s="5"/>
    </row>
    <row r="115" spans="3:4" ht="18.75" customHeight="1">
      <c r="C115" s="5"/>
      <c r="D115" s="5"/>
    </row>
    <row r="116" spans="3:4" ht="18.75" customHeight="1">
      <c r="C116" s="5"/>
      <c r="D116" s="5"/>
    </row>
    <row r="117" spans="3:4" ht="18.75" customHeight="1">
      <c r="C117" s="5"/>
      <c r="D117" s="5"/>
    </row>
    <row r="118" spans="3:4" ht="18.75" customHeight="1">
      <c r="C118" s="5"/>
      <c r="D118" s="5"/>
    </row>
    <row r="119" spans="3:4" ht="18.75" customHeight="1">
      <c r="C119" s="5"/>
      <c r="D119" s="5"/>
    </row>
    <row r="120" spans="3:4" ht="18.75" customHeight="1">
      <c r="C120" s="5"/>
      <c r="D120" s="5"/>
    </row>
    <row r="121" spans="3:4" ht="18.75" customHeight="1">
      <c r="C121" s="5"/>
      <c r="D121" s="5"/>
    </row>
    <row r="122" spans="3:4" ht="18.75" customHeight="1">
      <c r="C122" s="5"/>
      <c r="D122" s="5"/>
    </row>
    <row r="123" spans="3:4" ht="18.75" customHeight="1">
      <c r="C123" s="5"/>
      <c r="D123" s="5"/>
    </row>
    <row r="124" spans="3:4" ht="18.75" customHeight="1">
      <c r="C124" s="5"/>
      <c r="D124" s="5"/>
    </row>
    <row r="125" spans="3:4" ht="18.75" customHeight="1">
      <c r="C125" s="5"/>
      <c r="D125" s="5"/>
    </row>
    <row r="126" spans="3:4" ht="18.75" customHeight="1">
      <c r="C126" s="5"/>
      <c r="D126" s="5"/>
    </row>
    <row r="127" spans="3:4" ht="18.75" customHeight="1">
      <c r="C127" s="5"/>
      <c r="D127" s="5"/>
    </row>
    <row r="128" spans="3:4" ht="18.75" customHeight="1">
      <c r="C128" s="5"/>
      <c r="D128" s="5"/>
    </row>
    <row r="129" spans="3:4" ht="18.75" customHeight="1">
      <c r="C129" s="5"/>
      <c r="D129" s="5"/>
    </row>
    <row r="130" spans="3:4" ht="18.75" customHeight="1">
      <c r="C130" s="5"/>
      <c r="D130" s="5"/>
    </row>
    <row r="131" spans="3:4" ht="18.75" customHeight="1">
      <c r="C131" s="5"/>
      <c r="D131" s="5"/>
    </row>
    <row r="132" spans="3:4" ht="18.75" customHeight="1">
      <c r="C132" s="5"/>
      <c r="D132" s="5"/>
    </row>
    <row r="133" spans="3:4" ht="18.75" customHeight="1">
      <c r="C133" s="5"/>
      <c r="D133" s="5"/>
    </row>
    <row r="134" spans="3:4" ht="18.75" customHeight="1">
      <c r="C134" s="5"/>
      <c r="D134" s="5"/>
    </row>
    <row r="135" spans="3:4" ht="18.75" customHeight="1">
      <c r="C135" s="5"/>
      <c r="D135" s="5"/>
    </row>
    <row r="136" spans="3:4" ht="18.75" customHeight="1">
      <c r="C136" s="5"/>
      <c r="D136" s="5"/>
    </row>
    <row r="137" spans="3:4" ht="18.75" customHeight="1">
      <c r="C137" s="5"/>
      <c r="D137" s="5"/>
    </row>
    <row r="138" spans="3:4" ht="18.75" customHeight="1">
      <c r="C138" s="5"/>
      <c r="D138" s="5"/>
    </row>
    <row r="139" spans="3:4" ht="18.75" customHeight="1">
      <c r="C139" s="5"/>
      <c r="D139" s="5"/>
    </row>
    <row r="140" spans="3:4" ht="18.75" customHeight="1">
      <c r="C140" s="5"/>
      <c r="D140" s="5"/>
    </row>
    <row r="141" spans="3:4" ht="18.75" customHeight="1">
      <c r="C141" s="5"/>
      <c r="D141" s="5"/>
    </row>
    <row r="142" spans="3:4" ht="18.75" customHeight="1">
      <c r="C142" s="5"/>
      <c r="D142" s="5"/>
    </row>
    <row r="143" spans="3:4" ht="18.75" customHeight="1">
      <c r="C143" s="5"/>
      <c r="D143" s="5"/>
    </row>
    <row r="144" spans="3:4" ht="18.75" customHeight="1">
      <c r="C144" s="5"/>
      <c r="D144" s="5"/>
    </row>
    <row r="145" spans="3:4" ht="18.75" customHeight="1">
      <c r="C145" s="5"/>
      <c r="D145" s="5"/>
    </row>
    <row r="146" spans="3:4" ht="18.75" customHeight="1">
      <c r="C146" s="5"/>
      <c r="D146" s="5"/>
    </row>
    <row r="147" spans="3:4" ht="18.75" customHeight="1">
      <c r="C147" s="5"/>
      <c r="D147" s="5"/>
    </row>
    <row r="148" spans="3:4" ht="18.75" customHeight="1">
      <c r="C148" s="5"/>
      <c r="D148" s="5"/>
    </row>
    <row r="149" spans="3:4" ht="18.75" customHeight="1">
      <c r="C149" s="5"/>
      <c r="D149" s="5"/>
    </row>
    <row r="150" spans="3:4" ht="18.75" customHeight="1">
      <c r="C150" s="5"/>
      <c r="D150" s="5"/>
    </row>
    <row r="151" spans="3:4" ht="18.75" customHeight="1">
      <c r="C151" s="5"/>
      <c r="D151" s="5"/>
    </row>
    <row r="152" spans="3:4" ht="18.75" customHeight="1">
      <c r="C152" s="5"/>
      <c r="D152" s="5"/>
    </row>
    <row r="153" spans="3:4" ht="18.75" customHeight="1">
      <c r="C153" s="5"/>
      <c r="D153" s="5"/>
    </row>
    <row r="154" spans="3:4" ht="18.75" customHeight="1">
      <c r="C154" s="5"/>
      <c r="D154" s="5"/>
    </row>
    <row r="155" spans="3:4" ht="18.75" customHeight="1">
      <c r="C155" s="5"/>
      <c r="D155" s="5"/>
    </row>
    <row r="156" spans="3:4" ht="18.75" customHeight="1">
      <c r="C156" s="5"/>
      <c r="D156" s="5"/>
    </row>
    <row r="157" spans="3:4" ht="18.75" customHeight="1">
      <c r="C157" s="5"/>
      <c r="D157" s="5"/>
    </row>
    <row r="158" spans="3:4" ht="18.75" customHeight="1">
      <c r="C158" s="5"/>
      <c r="D158" s="5"/>
    </row>
    <row r="159" spans="3:4" ht="18.75" customHeight="1">
      <c r="C159" s="5"/>
      <c r="D159" s="5"/>
    </row>
    <row r="160" spans="3:4" ht="18.75" customHeight="1">
      <c r="C160" s="5"/>
      <c r="D160" s="5"/>
    </row>
    <row r="161" spans="3:4" ht="18.75" customHeight="1">
      <c r="C161" s="5"/>
      <c r="D161" s="5"/>
    </row>
    <row r="162" spans="3:4" ht="18.75" customHeight="1">
      <c r="C162" s="5"/>
      <c r="D162" s="5"/>
    </row>
    <row r="163" spans="3:4" ht="18.75" customHeight="1">
      <c r="C163" s="5"/>
      <c r="D163" s="5"/>
    </row>
    <row r="164" spans="3:4" ht="18.75" customHeight="1">
      <c r="C164" s="5"/>
      <c r="D164" s="5"/>
    </row>
    <row r="165" spans="3:4" ht="18.75" customHeight="1">
      <c r="C165" s="5"/>
      <c r="D165" s="5"/>
    </row>
    <row r="166" spans="3:4" ht="18.75" customHeight="1">
      <c r="C166" s="5"/>
      <c r="D166" s="5"/>
    </row>
    <row r="167" spans="3:4" ht="18.75" customHeight="1">
      <c r="C167" s="5"/>
      <c r="D167" s="5"/>
    </row>
    <row r="168" spans="3:4" ht="18.75" customHeight="1">
      <c r="C168" s="5"/>
      <c r="D168" s="5"/>
    </row>
    <row r="169" spans="3:4" ht="18.75" customHeight="1">
      <c r="C169" s="5"/>
      <c r="D169" s="5"/>
    </row>
    <row r="170" spans="3:4" ht="18.75" customHeight="1">
      <c r="C170" s="5"/>
      <c r="D170" s="5"/>
    </row>
    <row r="171" spans="3:4" ht="18.75" customHeight="1">
      <c r="C171" s="5"/>
      <c r="D171" s="5"/>
    </row>
    <row r="172" spans="3:4" ht="18.75" customHeight="1">
      <c r="C172" s="5"/>
      <c r="D172" s="5"/>
    </row>
    <row r="173" spans="3:4" ht="18.75" customHeight="1">
      <c r="C173" s="5"/>
      <c r="D173" s="5"/>
    </row>
    <row r="174" spans="3:4" ht="18.75" customHeight="1">
      <c r="C174" s="5"/>
      <c r="D174" s="5"/>
    </row>
    <row r="175" spans="3:4" ht="18.75" customHeight="1">
      <c r="C175" s="5"/>
      <c r="D175" s="5"/>
    </row>
    <row r="176" spans="3:4" ht="18.75" customHeight="1">
      <c r="C176" s="5"/>
      <c r="D176" s="5"/>
    </row>
    <row r="177" spans="3:4" ht="18.75" customHeight="1">
      <c r="C177" s="5"/>
      <c r="D177" s="5"/>
    </row>
    <row r="178" spans="3:4" ht="18.75" customHeight="1">
      <c r="C178" s="5"/>
      <c r="D178" s="5"/>
    </row>
    <row r="179" spans="3:4" ht="18.75" customHeight="1">
      <c r="C179" s="5"/>
      <c r="D179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orientation="portrait" verticalDpi="9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E22" sqref="E22"/>
    </sheetView>
  </sheetViews>
  <sheetFormatPr defaultRowHeight="16.5"/>
  <cols>
    <col min="1" max="1" width="34.140625" style="131" customWidth="1"/>
    <col min="2" max="4" width="10.7109375" style="131" customWidth="1"/>
    <col min="5" max="5" width="11.28515625" style="131" customWidth="1"/>
    <col min="6" max="16384" width="9.140625" style="131"/>
  </cols>
  <sheetData>
    <row r="1" spans="1:5" ht="22.5" customHeight="1">
      <c r="A1" s="256" t="s">
        <v>80</v>
      </c>
      <c r="B1" s="272"/>
      <c r="C1" s="272"/>
      <c r="D1" s="272"/>
      <c r="E1" s="272"/>
    </row>
    <row r="2" spans="1:5">
      <c r="A2" s="474"/>
      <c r="B2" s="129">
        <v>2009</v>
      </c>
      <c r="C2" s="129">
        <v>2010</v>
      </c>
      <c r="D2" s="129">
        <v>2011</v>
      </c>
      <c r="E2" s="129">
        <v>2012</v>
      </c>
    </row>
    <row r="3" spans="1:5">
      <c r="A3" s="475"/>
      <c r="B3" s="398"/>
      <c r="C3" s="398"/>
      <c r="D3" s="398"/>
      <c r="E3" s="398"/>
    </row>
    <row r="4" spans="1:5">
      <c r="A4" s="375" t="s">
        <v>435</v>
      </c>
      <c r="B4" s="64">
        <v>200</v>
      </c>
      <c r="C4" s="64">
        <v>200</v>
      </c>
      <c r="D4" s="292">
        <v>200</v>
      </c>
      <c r="E4" s="292">
        <v>200</v>
      </c>
    </row>
    <row r="5" spans="1:5">
      <c r="A5" s="365" t="s">
        <v>441</v>
      </c>
      <c r="B5" s="292">
        <v>4000</v>
      </c>
      <c r="C5" s="292">
        <v>4000</v>
      </c>
      <c r="D5" s="393">
        <v>4000</v>
      </c>
      <c r="E5" s="393">
        <v>5000</v>
      </c>
    </row>
    <row r="6" spans="1:5">
      <c r="A6" s="375" t="s">
        <v>434</v>
      </c>
      <c r="B6" s="64">
        <v>1500</v>
      </c>
      <c r="C6" s="64">
        <v>1500</v>
      </c>
      <c r="D6" s="292">
        <v>800</v>
      </c>
      <c r="E6" s="292">
        <v>400</v>
      </c>
    </row>
    <row r="7" spans="1:5">
      <c r="A7" s="375" t="s">
        <v>433</v>
      </c>
      <c r="B7" s="64">
        <v>600</v>
      </c>
      <c r="C7" s="64">
        <v>600</v>
      </c>
      <c r="D7" s="292">
        <v>400</v>
      </c>
      <c r="E7" s="292">
        <v>300</v>
      </c>
    </row>
    <row r="8" spans="1:5">
      <c r="A8" s="40" t="s">
        <v>432</v>
      </c>
      <c r="B8" s="64">
        <v>800</v>
      </c>
      <c r="C8" s="64">
        <v>800</v>
      </c>
      <c r="D8" s="64">
        <v>800</v>
      </c>
      <c r="E8" s="64">
        <v>800</v>
      </c>
    </row>
    <row r="9" spans="1:5">
      <c r="A9" s="375" t="s">
        <v>431</v>
      </c>
      <c r="B9" s="64">
        <v>1000</v>
      </c>
      <c r="C9" s="64">
        <v>1000</v>
      </c>
      <c r="D9" s="292">
        <v>400</v>
      </c>
      <c r="E9" s="292">
        <v>500</v>
      </c>
    </row>
    <row r="10" spans="1:5">
      <c r="A10" s="40" t="s">
        <v>428</v>
      </c>
      <c r="B10" s="64">
        <v>12000</v>
      </c>
      <c r="C10" s="64">
        <v>11000</v>
      </c>
      <c r="D10" s="64">
        <v>11000</v>
      </c>
      <c r="E10" s="64">
        <v>12000</v>
      </c>
    </row>
    <row r="11" spans="1:5">
      <c r="A11" s="375" t="s">
        <v>282</v>
      </c>
      <c r="B11" s="292">
        <v>1500</v>
      </c>
      <c r="C11" s="292">
        <v>1200</v>
      </c>
      <c r="D11" s="292">
        <v>1200</v>
      </c>
      <c r="E11" s="292">
        <v>2000</v>
      </c>
    </row>
    <row r="12" spans="1:5">
      <c r="A12" s="40" t="s">
        <v>429</v>
      </c>
      <c r="B12" s="64">
        <v>10000</v>
      </c>
      <c r="C12" s="64">
        <v>11000</v>
      </c>
      <c r="D12" s="64">
        <v>11000</v>
      </c>
      <c r="E12" s="64">
        <v>9000</v>
      </c>
    </row>
    <row r="13" spans="1:5">
      <c r="A13" s="375" t="s">
        <v>430</v>
      </c>
      <c r="B13" s="64">
        <v>500</v>
      </c>
      <c r="C13" s="64">
        <v>400</v>
      </c>
      <c r="D13" s="292">
        <v>400</v>
      </c>
      <c r="E13" s="292">
        <v>225</v>
      </c>
    </row>
    <row r="14" spans="1:5">
      <c r="A14" s="375" t="s">
        <v>227</v>
      </c>
      <c r="B14" s="292">
        <v>320</v>
      </c>
      <c r="C14" s="292"/>
      <c r="D14" s="292"/>
      <c r="E14" s="292"/>
    </row>
    <row r="15" spans="1:5">
      <c r="A15" s="375" t="s">
        <v>439</v>
      </c>
      <c r="B15" s="59">
        <v>250</v>
      </c>
      <c r="C15" s="59">
        <v>200</v>
      </c>
      <c r="D15" s="292">
        <v>200</v>
      </c>
      <c r="E15" s="292">
        <v>100</v>
      </c>
    </row>
    <row r="16" spans="1:5">
      <c r="A16" s="40" t="s">
        <v>438</v>
      </c>
      <c r="B16" s="64">
        <v>250</v>
      </c>
      <c r="C16" s="64">
        <v>250</v>
      </c>
      <c r="D16" s="64">
        <v>250</v>
      </c>
      <c r="E16" s="64">
        <v>500</v>
      </c>
    </row>
    <row r="17" spans="1:5">
      <c r="A17" s="375" t="s">
        <v>440</v>
      </c>
      <c r="B17" s="59">
        <v>800</v>
      </c>
      <c r="C17" s="59">
        <v>800</v>
      </c>
      <c r="D17" s="292">
        <v>800</v>
      </c>
      <c r="E17" s="292">
        <v>800</v>
      </c>
    </row>
    <row r="18" spans="1:5">
      <c r="A18" s="40" t="s">
        <v>436</v>
      </c>
      <c r="B18" s="64">
        <v>1800</v>
      </c>
      <c r="C18" s="64">
        <v>2000</v>
      </c>
      <c r="D18" s="64">
        <v>2000</v>
      </c>
      <c r="E18" s="64">
        <v>1000</v>
      </c>
    </row>
    <row r="19" spans="1:5">
      <c r="A19" s="375" t="s">
        <v>281</v>
      </c>
      <c r="B19" s="59">
        <v>300</v>
      </c>
      <c r="C19" s="59">
        <v>300</v>
      </c>
      <c r="D19" s="292">
        <v>300</v>
      </c>
      <c r="E19" s="292">
        <v>600</v>
      </c>
    </row>
    <row r="20" spans="1:5">
      <c r="A20" s="40" t="s">
        <v>437</v>
      </c>
      <c r="B20" s="64">
        <v>1800</v>
      </c>
      <c r="C20" s="64">
        <v>2000</v>
      </c>
      <c r="D20" s="64">
        <v>2000</v>
      </c>
      <c r="E20" s="64">
        <v>1000</v>
      </c>
    </row>
    <row r="21" spans="1:5">
      <c r="A21" s="375" t="s">
        <v>442</v>
      </c>
      <c r="B21" s="292">
        <v>300</v>
      </c>
      <c r="C21" s="292">
        <v>200</v>
      </c>
      <c r="D21" s="292">
        <v>100</v>
      </c>
      <c r="E21" s="292">
        <v>550</v>
      </c>
    </row>
    <row r="22" spans="1:5">
      <c r="A22" s="383"/>
      <c r="B22" s="390"/>
      <c r="C22" s="390"/>
      <c r="D22" s="410"/>
      <c r="E22" s="410"/>
    </row>
    <row r="23" spans="1:5" ht="18" customHeight="1">
      <c r="A23" s="384" t="s">
        <v>252</v>
      </c>
      <c r="B23" s="385">
        <f>SUM(B3:B22)</f>
        <v>37920</v>
      </c>
      <c r="C23" s="385">
        <f>SUM(C3:C22)</f>
        <v>37450</v>
      </c>
      <c r="D23" s="476">
        <f>SUM(D3:D22)</f>
        <v>35850</v>
      </c>
      <c r="E23" s="385">
        <f>SUM(E3:E22)</f>
        <v>34975</v>
      </c>
    </row>
    <row r="25" spans="1:5">
      <c r="A25" s="16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22" sqref="D22"/>
    </sheetView>
  </sheetViews>
  <sheetFormatPr defaultRowHeight="18.75" customHeight="1"/>
  <cols>
    <col min="1" max="1" width="44.42578125" style="113" customWidth="1"/>
    <col min="2" max="4" width="10.5703125" style="27" customWidth="1"/>
    <col min="5" max="5" width="10.85546875" style="27" customWidth="1"/>
    <col min="6" max="16384" width="9.140625" style="27"/>
  </cols>
  <sheetData>
    <row r="1" spans="1:8" s="48" customFormat="1" ht="18.95" customHeight="1">
      <c r="A1" s="274" t="s">
        <v>308</v>
      </c>
      <c r="B1" s="238"/>
      <c r="C1" s="238"/>
      <c r="D1" s="238"/>
      <c r="E1" s="260"/>
      <c r="F1" s="27"/>
      <c r="G1" s="27"/>
      <c r="H1" s="27"/>
    </row>
    <row r="2" spans="1:8" ht="18.95" customHeight="1">
      <c r="A2" s="114"/>
      <c r="B2" s="114"/>
      <c r="C2" s="114"/>
      <c r="D2" s="114"/>
      <c r="E2" s="50"/>
    </row>
    <row r="3" spans="1:8" s="48" customFormat="1" ht="18.95" customHeight="1">
      <c r="A3" s="43" t="s">
        <v>196</v>
      </c>
      <c r="B3" s="43">
        <v>2009</v>
      </c>
      <c r="C3" s="43">
        <v>2010</v>
      </c>
      <c r="D3" s="115">
        <v>2011</v>
      </c>
      <c r="E3" s="115">
        <v>2012</v>
      </c>
      <c r="F3" s="27"/>
      <c r="G3" s="27"/>
      <c r="H3" s="27"/>
    </row>
    <row r="4" spans="1:8" s="145" customFormat="1" ht="18.95" customHeight="1">
      <c r="A4" s="117"/>
      <c r="B4" s="137"/>
      <c r="C4" s="137"/>
      <c r="D4" s="275"/>
      <c r="E4" s="275"/>
      <c r="F4" s="276"/>
      <c r="G4" s="276"/>
      <c r="H4" s="276"/>
    </row>
    <row r="5" spans="1:8" s="48" customFormat="1" ht="18.95" customHeight="1">
      <c r="A5" s="53" t="s">
        <v>6</v>
      </c>
      <c r="B5" s="59">
        <v>200</v>
      </c>
      <c r="C5" s="59">
        <v>200</v>
      </c>
      <c r="D5" s="386"/>
      <c r="E5" s="386">
        <v>100</v>
      </c>
      <c r="F5" s="27"/>
      <c r="G5" s="27"/>
      <c r="H5" s="27"/>
    </row>
    <row r="6" spans="1:8" ht="18.95" customHeight="1">
      <c r="A6" s="53" t="s">
        <v>224</v>
      </c>
      <c r="B6" s="240">
        <v>150</v>
      </c>
      <c r="C6" s="240">
        <v>125</v>
      </c>
      <c r="D6" s="386">
        <v>150</v>
      </c>
      <c r="E6" s="386">
        <v>150</v>
      </c>
    </row>
    <row r="7" spans="1:8" ht="18.95" customHeight="1">
      <c r="A7" s="291" t="s">
        <v>271</v>
      </c>
      <c r="B7" s="240">
        <v>35</v>
      </c>
      <c r="C7" s="240">
        <v>30</v>
      </c>
      <c r="D7" s="64">
        <v>50</v>
      </c>
      <c r="E7" s="64">
        <v>40</v>
      </c>
    </row>
    <row r="8" spans="1:8" ht="18.95" customHeight="1">
      <c r="A8" s="53" t="s">
        <v>225</v>
      </c>
      <c r="B8" s="59">
        <v>100</v>
      </c>
      <c r="C8" s="59">
        <v>125</v>
      </c>
      <c r="D8" s="387">
        <v>200</v>
      </c>
      <c r="E8" s="387">
        <v>150</v>
      </c>
    </row>
    <row r="9" spans="1:8" ht="18.95" customHeight="1">
      <c r="A9" s="291" t="s">
        <v>22</v>
      </c>
      <c r="B9" s="59">
        <v>1000</v>
      </c>
      <c r="C9" s="59">
        <v>1000</v>
      </c>
      <c r="D9" s="64">
        <v>1000</v>
      </c>
      <c r="E9" s="64">
        <v>1500</v>
      </c>
    </row>
    <row r="10" spans="1:8" ht="18.95" customHeight="1">
      <c r="A10" s="291" t="s">
        <v>21</v>
      </c>
      <c r="B10" s="65">
        <v>2000</v>
      </c>
      <c r="C10" s="65">
        <v>1000</v>
      </c>
      <c r="D10" s="64">
        <v>1000</v>
      </c>
      <c r="E10" s="64">
        <v>800</v>
      </c>
    </row>
    <row r="11" spans="1:8" ht="18.95" customHeight="1">
      <c r="A11" s="290" t="s">
        <v>547</v>
      </c>
      <c r="B11" s="259">
        <v>9088</v>
      </c>
      <c r="C11" s="259"/>
      <c r="D11" s="388"/>
      <c r="E11" s="388"/>
    </row>
    <row r="12" spans="1:8" ht="18.95" customHeight="1">
      <c r="A12" s="290" t="s">
        <v>548</v>
      </c>
      <c r="B12" s="259">
        <v>9097.27</v>
      </c>
      <c r="C12" s="259"/>
      <c r="D12" s="388"/>
      <c r="E12" s="388"/>
    </row>
    <row r="13" spans="1:8" ht="18.95" customHeight="1">
      <c r="A13" s="291" t="s">
        <v>579</v>
      </c>
      <c r="B13" s="59"/>
      <c r="C13" s="59">
        <v>630</v>
      </c>
      <c r="D13" s="64">
        <v>500</v>
      </c>
      <c r="E13" s="64">
        <v>200</v>
      </c>
    </row>
    <row r="14" spans="1:8" ht="18.95" customHeight="1">
      <c r="A14" s="402" t="s">
        <v>581</v>
      </c>
      <c r="B14" s="372"/>
      <c r="C14" s="372">
        <v>1200</v>
      </c>
      <c r="D14" s="394">
        <v>1500</v>
      </c>
      <c r="E14" s="394">
        <v>200</v>
      </c>
    </row>
    <row r="15" spans="1:8" ht="18.95" customHeight="1">
      <c r="A15" s="402" t="s">
        <v>580</v>
      </c>
      <c r="B15" s="372"/>
      <c r="C15" s="372">
        <v>675</v>
      </c>
      <c r="D15" s="394">
        <v>700</v>
      </c>
      <c r="E15" s="394">
        <v>90</v>
      </c>
    </row>
    <row r="16" spans="1:8" ht="18.95" customHeight="1">
      <c r="A16" s="507" t="s">
        <v>881</v>
      </c>
      <c r="B16" s="372"/>
      <c r="C16" s="372"/>
      <c r="D16" s="394">
        <v>-3000</v>
      </c>
      <c r="E16" s="394"/>
    </row>
    <row r="17" spans="1:5" ht="18.95" customHeight="1">
      <c r="A17" s="307"/>
      <c r="B17" s="410"/>
      <c r="C17" s="410"/>
      <c r="D17" s="389"/>
      <c r="E17" s="389"/>
    </row>
    <row r="18" spans="1:5" ht="18.95" customHeight="1">
      <c r="A18" s="277" t="s">
        <v>194</v>
      </c>
      <c r="B18" s="391">
        <f>SUM(B4:B17)</f>
        <v>21670.27</v>
      </c>
      <c r="C18" s="391">
        <f>SUM(C4:C17)</f>
        <v>4985</v>
      </c>
      <c r="D18" s="391">
        <f>SUM(D4:D17)</f>
        <v>2100</v>
      </c>
      <c r="E18" s="391">
        <f>SUM(E4:E17)</f>
        <v>3230</v>
      </c>
    </row>
    <row r="19" spans="1:5" ht="18.75" customHeight="1">
      <c r="A19" s="131"/>
    </row>
    <row r="20" spans="1:5" ht="18.75" customHeight="1">
      <c r="A20" s="27"/>
    </row>
    <row r="21" spans="1:5" ht="18.75" customHeight="1">
      <c r="A21" s="131"/>
    </row>
    <row r="22" spans="1:5" ht="18.75" customHeight="1">
      <c r="A22" s="131"/>
    </row>
    <row r="23" spans="1:5" ht="18.75" customHeight="1">
      <c r="A23" s="131"/>
    </row>
    <row r="24" spans="1:5" ht="18.75" customHeight="1">
      <c r="A24" s="131"/>
    </row>
    <row r="25" spans="1:5" ht="18.75" customHeight="1">
      <c r="A25" s="131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E24" sqref="E24"/>
    </sheetView>
  </sheetViews>
  <sheetFormatPr defaultRowHeight="18.75" customHeight="1"/>
  <cols>
    <col min="1" max="1" width="32.5703125" style="113" customWidth="1"/>
    <col min="2" max="4" width="10.7109375" style="27" customWidth="1"/>
    <col min="5" max="5" width="11" style="27" customWidth="1"/>
    <col min="6" max="16384" width="9.140625" style="27"/>
  </cols>
  <sheetData>
    <row r="1" spans="1:5" s="48" customFormat="1" ht="18.75" customHeight="1">
      <c r="A1" s="274" t="s">
        <v>310</v>
      </c>
      <c r="B1" s="238"/>
      <c r="C1" s="238"/>
      <c r="D1" s="238"/>
      <c r="E1" s="274"/>
    </row>
    <row r="2" spans="1:5" ht="18.75" customHeight="1">
      <c r="A2" s="114"/>
      <c r="B2" s="114"/>
      <c r="C2" s="114"/>
      <c r="D2" s="114"/>
      <c r="E2" s="51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115">
        <v>2011</v>
      </c>
      <c r="E3" s="115">
        <v>2012</v>
      </c>
    </row>
    <row r="4" spans="1:5" s="145" customFormat="1" ht="18.75" customHeight="1">
      <c r="A4" s="117"/>
      <c r="B4" s="117"/>
      <c r="C4" s="117"/>
      <c r="D4" s="278"/>
      <c r="E4" s="278"/>
    </row>
    <row r="5" spans="1:5" s="48" customFormat="1" ht="18.75" customHeight="1">
      <c r="A5" s="38" t="s">
        <v>285</v>
      </c>
      <c r="B5" s="44">
        <v>400</v>
      </c>
      <c r="C5" s="44">
        <v>400</v>
      </c>
      <c r="D5" s="36">
        <v>400</v>
      </c>
      <c r="E5" s="36">
        <v>400</v>
      </c>
    </row>
    <row r="6" spans="1:5" s="48" customFormat="1" ht="18.75" customHeight="1">
      <c r="A6" s="38" t="s">
        <v>299</v>
      </c>
      <c r="B6" s="44"/>
      <c r="C6" s="44">
        <v>200</v>
      </c>
      <c r="D6" s="36">
        <v>300</v>
      </c>
      <c r="E6" s="36"/>
    </row>
    <row r="7" spans="1:5" s="48" customFormat="1" ht="18.75" customHeight="1">
      <c r="A7" s="343" t="s">
        <v>20</v>
      </c>
      <c r="B7" s="44">
        <v>200</v>
      </c>
      <c r="C7" s="44">
        <v>200</v>
      </c>
      <c r="D7" s="70">
        <v>200</v>
      </c>
      <c r="E7" s="70">
        <v>400</v>
      </c>
    </row>
    <row r="8" spans="1:5" ht="18.75" customHeight="1">
      <c r="A8" s="446" t="s">
        <v>881</v>
      </c>
      <c r="B8" s="57"/>
      <c r="C8" s="57"/>
      <c r="D8" s="36">
        <v>1000</v>
      </c>
      <c r="E8" s="36"/>
    </row>
    <row r="9" spans="1:5" ht="18.75" customHeight="1" thickBot="1">
      <c r="A9" s="114"/>
      <c r="B9" s="258"/>
      <c r="C9" s="258"/>
      <c r="D9" s="342"/>
      <c r="E9" s="342"/>
    </row>
    <row r="10" spans="1:5" ht="18.75" customHeight="1" thickTop="1">
      <c r="A10" s="119" t="s">
        <v>194</v>
      </c>
      <c r="B10" s="46">
        <f>SUM(B4:B9)</f>
        <v>600</v>
      </c>
      <c r="C10" s="46">
        <f>SUM(C4:C9)</f>
        <v>800</v>
      </c>
      <c r="D10" s="46">
        <f>SUM(D4:D9)</f>
        <v>1900</v>
      </c>
      <c r="E10" s="279">
        <f>SUM(E4:E9)</f>
        <v>800</v>
      </c>
    </row>
    <row r="11" spans="1:5" ht="18.75" customHeight="1">
      <c r="A11" s="131"/>
    </row>
    <row r="12" spans="1:5" s="48" customFormat="1" ht="18.75" customHeight="1">
      <c r="A12" s="131"/>
    </row>
    <row r="13" spans="1:5" ht="18.75" customHeight="1">
      <c r="A13" s="13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48"/>
  <sheetViews>
    <sheetView workbookViewId="0">
      <selection activeCell="F23" sqref="F23"/>
    </sheetView>
  </sheetViews>
  <sheetFormatPr defaultRowHeight="18.75" customHeight="1"/>
  <cols>
    <col min="1" max="1" width="30.85546875" style="14" customWidth="1"/>
    <col min="2" max="4" width="11.7109375" style="112" customWidth="1"/>
    <col min="5" max="5" width="11.28515625" style="112" customWidth="1"/>
    <col min="6" max="16384" width="9.140625" style="112"/>
  </cols>
  <sheetData>
    <row r="1" spans="1:16" s="230" customFormat="1" ht="18.75" customHeight="1">
      <c r="A1" s="274" t="s">
        <v>350</v>
      </c>
      <c r="B1" s="238"/>
      <c r="C1" s="238"/>
      <c r="D1" s="238"/>
      <c r="E1" s="260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ht="18.75" customHeight="1">
      <c r="A2" s="114"/>
      <c r="B2" s="114"/>
      <c r="C2" s="114"/>
      <c r="D2" s="114"/>
      <c r="E2" s="50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16" s="230" customFormat="1" ht="18.75" customHeight="1">
      <c r="A3" s="43" t="s">
        <v>196</v>
      </c>
      <c r="B3" s="43">
        <v>2009</v>
      </c>
      <c r="C3" s="43">
        <v>2010</v>
      </c>
      <c r="D3" s="115">
        <v>2011</v>
      </c>
      <c r="E3" s="115">
        <v>2012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16" s="231" customFormat="1" ht="18.75" customHeight="1">
      <c r="A4" s="363"/>
      <c r="B4" s="363"/>
      <c r="C4" s="363"/>
      <c r="D4" s="392"/>
      <c r="E4" s="392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16" ht="18.75" customHeight="1">
      <c r="A5" s="53" t="s">
        <v>532</v>
      </c>
      <c r="B5" s="240">
        <v>17500</v>
      </c>
      <c r="C5" s="240">
        <v>21000</v>
      </c>
      <c r="D5" s="59">
        <v>20703</v>
      </c>
      <c r="E5" s="59">
        <v>20771</v>
      </c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</row>
    <row r="6" spans="1:16" ht="18.75" customHeight="1">
      <c r="A6" s="330" t="s">
        <v>582</v>
      </c>
      <c r="B6" s="240">
        <v>525</v>
      </c>
      <c r="C6" s="240"/>
      <c r="D6" s="59"/>
      <c r="E6" s="59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1:16" ht="18.75" customHeight="1">
      <c r="A7" s="330" t="s">
        <v>607</v>
      </c>
      <c r="B7" s="240">
        <v>310.73</v>
      </c>
      <c r="C7" s="240"/>
      <c r="D7" s="59"/>
      <c r="E7" s="59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</row>
    <row r="8" spans="1:16" ht="18.75" customHeight="1">
      <c r="A8" s="579" t="s">
        <v>662</v>
      </c>
      <c r="B8" s="241"/>
      <c r="C8" s="241">
        <v>-1327</v>
      </c>
      <c r="D8" s="372"/>
      <c r="E8" s="372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</row>
    <row r="9" spans="1:16" ht="18.75" customHeight="1" thickBot="1">
      <c r="A9" s="316" t="s">
        <v>845</v>
      </c>
      <c r="B9" s="241"/>
      <c r="C9" s="241"/>
      <c r="D9" s="372">
        <v>-1167</v>
      </c>
      <c r="E9" s="372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</row>
    <row r="10" spans="1:16" ht="18.75" customHeight="1" thickTop="1">
      <c r="A10" s="333" t="s">
        <v>194</v>
      </c>
      <c r="B10" s="580">
        <f t="shared" ref="B10:E10" si="0">SUM(B4:B9)</f>
        <v>18335.73</v>
      </c>
      <c r="C10" s="580">
        <f t="shared" si="0"/>
        <v>19673</v>
      </c>
      <c r="D10" s="580">
        <f t="shared" si="0"/>
        <v>19536</v>
      </c>
      <c r="E10" s="580">
        <f t="shared" si="0"/>
        <v>20771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</row>
    <row r="11" spans="1:16" ht="18.75" customHeight="1">
      <c r="A11" s="131"/>
      <c r="B11" s="152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</row>
    <row r="12" spans="1:16" ht="18.75" customHeight="1">
      <c r="A12" s="131"/>
      <c r="B12" s="27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</row>
    <row r="13" spans="1:16" ht="18.75" customHeight="1">
      <c r="A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</row>
    <row r="14" spans="1:16" ht="18.75" customHeight="1">
      <c r="A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</row>
    <row r="15" spans="1:16" ht="18.75" customHeight="1">
      <c r="A15" s="234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</row>
    <row r="16" spans="1:16" ht="18.75" customHeight="1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</row>
    <row r="17" spans="1:16" ht="18.75" customHeight="1">
      <c r="A17" s="234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</row>
    <row r="18" spans="1:16" ht="18.75" customHeight="1">
      <c r="A18" s="234"/>
      <c r="B18" s="234"/>
      <c r="C18" s="234"/>
      <c r="D18" s="234"/>
    </row>
    <row r="19" spans="1:16" ht="18.75" customHeight="1">
      <c r="A19" s="234"/>
      <c r="B19" s="234"/>
      <c r="C19" s="234"/>
      <c r="D19" s="234"/>
    </row>
    <row r="20" spans="1:16" ht="18.75" customHeight="1">
      <c r="A20" s="234"/>
      <c r="B20" s="234"/>
      <c r="C20" s="234"/>
      <c r="D20" s="234"/>
    </row>
    <row r="21" spans="1:16" ht="18.75" customHeight="1">
      <c r="A21" s="234"/>
      <c r="B21" s="234"/>
      <c r="C21" s="234"/>
      <c r="D21" s="234"/>
    </row>
    <row r="22" spans="1:16" ht="18.75" customHeight="1">
      <c r="A22" s="234"/>
      <c r="B22" s="234"/>
      <c r="C22" s="234"/>
      <c r="D22" s="234"/>
    </row>
    <row r="23" spans="1:16" ht="18.75" customHeight="1">
      <c r="A23" s="234"/>
      <c r="B23" s="234"/>
      <c r="C23" s="234"/>
      <c r="D23" s="234"/>
    </row>
    <row r="24" spans="1:16" ht="18.75" customHeight="1">
      <c r="A24" s="234"/>
      <c r="B24" s="234"/>
      <c r="C24" s="234"/>
      <c r="D24" s="234"/>
    </row>
    <row r="25" spans="1:16" ht="18.75" customHeight="1">
      <c r="A25" s="234"/>
      <c r="B25" s="234"/>
      <c r="C25" s="234"/>
      <c r="D25" s="234"/>
    </row>
    <row r="26" spans="1:16" ht="18.75" customHeight="1">
      <c r="A26" s="234"/>
      <c r="B26" s="234"/>
      <c r="C26" s="234"/>
      <c r="D26" s="234"/>
    </row>
    <row r="27" spans="1:16" ht="18.75" customHeight="1">
      <c r="A27" s="234"/>
      <c r="B27" s="234"/>
      <c r="C27" s="234"/>
      <c r="D27" s="234"/>
    </row>
    <row r="28" spans="1:16" ht="18.75" customHeight="1">
      <c r="A28" s="234"/>
      <c r="B28" s="234"/>
      <c r="C28" s="234"/>
      <c r="D28" s="234"/>
    </row>
    <row r="29" spans="1:16" ht="18.75" customHeight="1">
      <c r="A29" s="234"/>
      <c r="B29" s="234"/>
      <c r="C29" s="234"/>
      <c r="D29" s="234"/>
    </row>
    <row r="30" spans="1:16" ht="18.75" customHeight="1">
      <c r="A30" s="234"/>
      <c r="B30" s="234"/>
      <c r="C30" s="234"/>
      <c r="D30" s="234"/>
    </row>
    <row r="31" spans="1:16" ht="18.75" customHeight="1">
      <c r="A31" s="234"/>
      <c r="B31" s="234"/>
      <c r="C31" s="234"/>
      <c r="D31" s="234"/>
    </row>
    <row r="32" spans="1:16" ht="18.75" customHeight="1">
      <c r="A32" s="234"/>
      <c r="B32" s="234"/>
      <c r="C32" s="234"/>
      <c r="D32" s="234"/>
    </row>
    <row r="33" spans="1:4" ht="18.75" customHeight="1">
      <c r="A33" s="234"/>
      <c r="B33" s="234"/>
      <c r="C33" s="234"/>
      <c r="D33" s="234"/>
    </row>
    <row r="34" spans="1:4" ht="18.75" customHeight="1">
      <c r="A34" s="234"/>
      <c r="B34" s="234"/>
      <c r="C34" s="234"/>
      <c r="D34" s="234"/>
    </row>
    <row r="35" spans="1:4" ht="18.75" customHeight="1">
      <c r="A35" s="234"/>
      <c r="B35" s="234"/>
      <c r="C35" s="234"/>
      <c r="D35" s="234"/>
    </row>
    <row r="36" spans="1:4" ht="18.75" customHeight="1">
      <c r="A36" s="234"/>
      <c r="B36" s="234"/>
      <c r="C36" s="234"/>
      <c r="D36" s="234"/>
    </row>
    <row r="37" spans="1:4" ht="18.75" customHeight="1">
      <c r="A37" s="234"/>
      <c r="B37" s="234"/>
      <c r="C37" s="234"/>
      <c r="D37" s="234"/>
    </row>
    <row r="38" spans="1:4" ht="18.75" customHeight="1">
      <c r="A38" s="234"/>
      <c r="B38" s="234"/>
      <c r="C38" s="234"/>
      <c r="D38" s="234"/>
    </row>
    <row r="39" spans="1:4" ht="18.75" customHeight="1">
      <c r="A39" s="234"/>
      <c r="B39" s="234"/>
      <c r="C39" s="234"/>
      <c r="D39" s="234"/>
    </row>
    <row r="40" spans="1:4" ht="18.75" customHeight="1">
      <c r="A40" s="234"/>
      <c r="B40" s="234"/>
      <c r="C40" s="234"/>
      <c r="D40" s="234"/>
    </row>
    <row r="41" spans="1:4" ht="18.75" customHeight="1">
      <c r="A41" s="234"/>
      <c r="B41" s="234"/>
      <c r="C41" s="234"/>
      <c r="D41" s="234"/>
    </row>
    <row r="42" spans="1:4" ht="18.75" customHeight="1">
      <c r="A42" s="234"/>
      <c r="B42" s="234"/>
      <c r="C42" s="234"/>
      <c r="D42" s="234"/>
    </row>
    <row r="43" spans="1:4" ht="18.75" customHeight="1">
      <c r="A43" s="234"/>
      <c r="B43" s="234"/>
      <c r="C43" s="234"/>
      <c r="D43" s="234"/>
    </row>
    <row r="44" spans="1:4" ht="18.75" customHeight="1">
      <c r="A44" s="234"/>
      <c r="B44" s="234"/>
      <c r="C44" s="234"/>
      <c r="D44" s="234"/>
    </row>
    <row r="45" spans="1:4" ht="18.75" customHeight="1">
      <c r="A45" s="234"/>
      <c r="B45" s="234"/>
      <c r="C45" s="234"/>
      <c r="D45" s="234"/>
    </row>
    <row r="46" spans="1:4" ht="18.75" customHeight="1">
      <c r="A46" s="234"/>
      <c r="B46" s="234"/>
      <c r="C46" s="234"/>
      <c r="D46" s="234"/>
    </row>
    <row r="47" spans="1:4" ht="18.75" customHeight="1">
      <c r="A47" s="234"/>
      <c r="B47" s="234"/>
      <c r="C47" s="234"/>
      <c r="D47" s="234"/>
    </row>
    <row r="48" spans="1:4" ht="18.75" customHeight="1">
      <c r="A48" s="234"/>
      <c r="B48" s="234"/>
      <c r="C48" s="234"/>
      <c r="D48" s="23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59"/>
  <sheetViews>
    <sheetView zoomScaleNormal="100" workbookViewId="0">
      <pane ySplit="2" topLeftCell="A34" activePane="bottomLeft" state="frozen"/>
      <selection pane="bottomLeft" activeCell="H56" sqref="H56"/>
    </sheetView>
  </sheetViews>
  <sheetFormatPr defaultColWidth="8.85546875" defaultRowHeight="16.5"/>
  <cols>
    <col min="1" max="1" width="36.85546875" style="286" customWidth="1"/>
    <col min="2" max="2" width="11.5703125" style="286" customWidth="1"/>
    <col min="3" max="5" width="10.7109375" style="286" customWidth="1"/>
    <col min="6" max="6" width="12.7109375" style="286" customWidth="1"/>
    <col min="7" max="7" width="5.28515625" style="286" customWidth="1"/>
    <col min="8" max="16384" width="8.85546875" style="286"/>
  </cols>
  <sheetData>
    <row r="1" spans="1:6" s="282" customFormat="1" ht="22.5" customHeight="1">
      <c r="A1" s="280" t="s">
        <v>318</v>
      </c>
      <c r="B1" s="281"/>
      <c r="C1" s="281"/>
      <c r="D1" s="281"/>
      <c r="E1" s="281"/>
      <c r="F1" s="281"/>
    </row>
    <row r="2" spans="1:6" s="284" customFormat="1" ht="34.5" customHeight="1">
      <c r="A2" s="283"/>
      <c r="B2" s="773">
        <v>2009</v>
      </c>
      <c r="C2" s="773">
        <v>2010</v>
      </c>
      <c r="D2" s="773">
        <v>2011</v>
      </c>
      <c r="E2" s="771" t="s">
        <v>837</v>
      </c>
      <c r="F2" s="773">
        <v>2012</v>
      </c>
    </row>
    <row r="3" spans="1:6" s="285" customFormat="1">
      <c r="A3" s="125" t="s">
        <v>196</v>
      </c>
      <c r="B3" s="125"/>
      <c r="C3" s="125"/>
      <c r="D3" s="125"/>
      <c r="E3" s="125"/>
      <c r="F3" s="125"/>
    </row>
    <row r="4" spans="1:6">
      <c r="A4" s="126" t="s">
        <v>334</v>
      </c>
      <c r="B4" s="127"/>
      <c r="C4" s="127">
        <v>300</v>
      </c>
      <c r="D4" s="127">
        <v>150</v>
      </c>
      <c r="E4" s="127">
        <v>150</v>
      </c>
      <c r="F4" s="127">
        <v>250</v>
      </c>
    </row>
    <row r="5" spans="1:6">
      <c r="A5" s="126" t="s">
        <v>335</v>
      </c>
      <c r="B5" s="127"/>
      <c r="C5" s="127">
        <v>250</v>
      </c>
      <c r="D5" s="127">
        <v>300</v>
      </c>
      <c r="E5" s="127">
        <v>300</v>
      </c>
      <c r="F5" s="127">
        <v>300</v>
      </c>
    </row>
    <row r="6" spans="1:6">
      <c r="A6" s="314" t="s">
        <v>471</v>
      </c>
      <c r="B6" s="312">
        <v>1250</v>
      </c>
      <c r="C6" s="312">
        <v>1000</v>
      </c>
      <c r="D6" s="312">
        <v>1500</v>
      </c>
      <c r="E6" s="312">
        <v>1500</v>
      </c>
      <c r="F6" s="312">
        <v>2000</v>
      </c>
    </row>
    <row r="7" spans="1:6">
      <c r="A7" s="752" t="s">
        <v>142</v>
      </c>
      <c r="B7" s="753">
        <v>6375</v>
      </c>
      <c r="C7" s="753"/>
      <c r="D7" s="753">
        <v>2200</v>
      </c>
      <c r="E7" s="753">
        <v>1000</v>
      </c>
      <c r="F7" s="753"/>
    </row>
    <row r="8" spans="1:6">
      <c r="A8" s="881" t="s">
        <v>824</v>
      </c>
      <c r="B8" s="755"/>
      <c r="C8" s="755"/>
      <c r="D8" s="755">
        <v>-1200</v>
      </c>
      <c r="E8" s="755"/>
      <c r="F8" s="755"/>
    </row>
    <row r="9" spans="1:6">
      <c r="A9" s="750" t="s">
        <v>143</v>
      </c>
      <c r="B9" s="751">
        <v>3150</v>
      </c>
      <c r="C9" s="751">
        <v>1000</v>
      </c>
      <c r="D9" s="751">
        <v>2200</v>
      </c>
      <c r="E9" s="751">
        <v>300</v>
      </c>
      <c r="F9" s="751"/>
    </row>
    <row r="10" spans="1:6">
      <c r="A10" s="881" t="s">
        <v>825</v>
      </c>
      <c r="B10" s="755"/>
      <c r="C10" s="755"/>
      <c r="D10" s="755">
        <v>-1900</v>
      </c>
      <c r="E10" s="312"/>
      <c r="F10" s="312"/>
    </row>
    <row r="11" spans="1:6">
      <c r="A11" s="750" t="s">
        <v>470</v>
      </c>
      <c r="B11" s="751">
        <v>2400</v>
      </c>
      <c r="C11" s="751">
        <v>1800</v>
      </c>
      <c r="D11" s="751">
        <v>2100</v>
      </c>
      <c r="E11" s="753">
        <v>2100</v>
      </c>
      <c r="F11" s="753">
        <v>2100</v>
      </c>
    </row>
    <row r="12" spans="1:6">
      <c r="A12" s="126" t="s">
        <v>422</v>
      </c>
      <c r="B12" s="127"/>
      <c r="C12" s="127">
        <v>200</v>
      </c>
      <c r="D12" s="127"/>
      <c r="E12" s="127"/>
      <c r="F12" s="127"/>
    </row>
    <row r="13" spans="1:6">
      <c r="A13" s="396" t="s">
        <v>550</v>
      </c>
      <c r="B13" s="127">
        <v>3000</v>
      </c>
      <c r="C13" s="127">
        <v>2500</v>
      </c>
      <c r="D13" s="127">
        <v>2500</v>
      </c>
      <c r="E13" s="127">
        <v>2500</v>
      </c>
      <c r="F13" s="127">
        <v>2000</v>
      </c>
    </row>
    <row r="14" spans="1:6">
      <c r="A14" s="126" t="s">
        <v>477</v>
      </c>
      <c r="B14" s="127">
        <v>1275</v>
      </c>
      <c r="C14" s="127">
        <v>1200</v>
      </c>
      <c r="D14" s="127"/>
      <c r="E14" s="127"/>
      <c r="F14" s="127"/>
    </row>
    <row r="15" spans="1:6">
      <c r="A15" s="314" t="s">
        <v>465</v>
      </c>
      <c r="B15" s="312">
        <v>3000</v>
      </c>
      <c r="C15" s="312">
        <v>2100</v>
      </c>
      <c r="D15" s="312">
        <v>2000</v>
      </c>
      <c r="E15" s="312">
        <v>2000</v>
      </c>
      <c r="F15" s="312">
        <v>2200</v>
      </c>
    </row>
    <row r="16" spans="1:6">
      <c r="A16" s="752" t="s">
        <v>469</v>
      </c>
      <c r="B16" s="753">
        <v>4800</v>
      </c>
      <c r="C16" s="753">
        <v>2440</v>
      </c>
      <c r="D16" s="753">
        <v>1500</v>
      </c>
      <c r="E16" s="753">
        <v>300</v>
      </c>
      <c r="F16" s="753">
        <v>450</v>
      </c>
    </row>
    <row r="17" spans="1:6">
      <c r="A17" s="881" t="s">
        <v>839</v>
      </c>
      <c r="B17" s="755"/>
      <c r="C17" s="755"/>
      <c r="D17" s="755">
        <v>-1200</v>
      </c>
      <c r="E17" s="755"/>
      <c r="F17" s="755"/>
    </row>
    <row r="18" spans="1:6">
      <c r="A18" s="750" t="s">
        <v>468</v>
      </c>
      <c r="B18" s="751">
        <v>1350</v>
      </c>
      <c r="C18" s="751">
        <v>750</v>
      </c>
      <c r="D18" s="751">
        <v>1000</v>
      </c>
      <c r="E18" s="751">
        <v>0</v>
      </c>
      <c r="F18" s="751"/>
    </row>
    <row r="19" spans="1:6">
      <c r="A19" s="882" t="s">
        <v>826</v>
      </c>
      <c r="B19" s="312"/>
      <c r="C19" s="312"/>
      <c r="D19" s="312">
        <v>-1000</v>
      </c>
      <c r="E19" s="312"/>
      <c r="F19" s="312"/>
    </row>
    <row r="20" spans="1:6">
      <c r="A20" s="752" t="s">
        <v>474</v>
      </c>
      <c r="B20" s="753">
        <v>2625</v>
      </c>
      <c r="C20" s="753">
        <v>2625</v>
      </c>
      <c r="D20" s="753">
        <v>2250</v>
      </c>
      <c r="E20" s="753">
        <v>850</v>
      </c>
      <c r="F20" s="753">
        <v>250</v>
      </c>
    </row>
    <row r="21" spans="1:6">
      <c r="A21" s="881" t="s">
        <v>827</v>
      </c>
      <c r="B21" s="755"/>
      <c r="C21" s="755"/>
      <c r="D21" s="755">
        <v>-1400</v>
      </c>
      <c r="E21" s="755"/>
      <c r="F21" s="755"/>
    </row>
    <row r="22" spans="1:6">
      <c r="A22" s="756" t="s">
        <v>511</v>
      </c>
      <c r="B22" s="757">
        <v>2550</v>
      </c>
      <c r="C22" s="757">
        <v>1700</v>
      </c>
      <c r="D22" s="757">
        <v>2600</v>
      </c>
      <c r="E22" s="757">
        <v>0</v>
      </c>
      <c r="F22" s="757"/>
    </row>
    <row r="23" spans="1:6">
      <c r="A23" s="883" t="s">
        <v>828</v>
      </c>
      <c r="B23" s="760"/>
      <c r="C23" s="760"/>
      <c r="D23" s="760">
        <v>-2600</v>
      </c>
      <c r="E23" s="449"/>
      <c r="F23" s="449"/>
    </row>
    <row r="24" spans="1:6">
      <c r="A24" s="758" t="s">
        <v>472</v>
      </c>
      <c r="B24" s="759">
        <v>2325</v>
      </c>
      <c r="C24" s="759">
        <v>2040</v>
      </c>
      <c r="D24" s="759"/>
      <c r="E24" s="762"/>
      <c r="F24" s="762">
        <v>350</v>
      </c>
    </row>
    <row r="25" spans="1:6">
      <c r="A25" s="314" t="s">
        <v>584</v>
      </c>
      <c r="B25" s="312"/>
      <c r="C25" s="312">
        <v>2280</v>
      </c>
      <c r="D25" s="312"/>
      <c r="E25" s="755"/>
      <c r="F25" s="755">
        <v>350</v>
      </c>
    </row>
    <row r="26" spans="1:6">
      <c r="A26" s="752" t="s">
        <v>476</v>
      </c>
      <c r="B26" s="753">
        <v>2625</v>
      </c>
      <c r="C26" s="753">
        <v>3200</v>
      </c>
      <c r="D26" s="753">
        <v>3000</v>
      </c>
      <c r="E26" s="751">
        <v>1200</v>
      </c>
      <c r="F26" s="751">
        <v>1500</v>
      </c>
    </row>
    <row r="27" spans="1:6">
      <c r="A27" s="881" t="s">
        <v>829</v>
      </c>
      <c r="B27" s="755"/>
      <c r="C27" s="755"/>
      <c r="D27" s="755">
        <v>-1800</v>
      </c>
      <c r="E27" s="312"/>
      <c r="F27" s="312"/>
    </row>
    <row r="28" spans="1:6">
      <c r="A28" s="758" t="s">
        <v>475</v>
      </c>
      <c r="B28" s="759">
        <v>4000</v>
      </c>
      <c r="C28" s="759">
        <v>4000</v>
      </c>
      <c r="D28" s="759">
        <v>3000</v>
      </c>
      <c r="E28" s="762">
        <v>3000</v>
      </c>
      <c r="F28" s="762">
        <v>4000</v>
      </c>
    </row>
    <row r="29" spans="1:6">
      <c r="A29" s="314" t="s">
        <v>451</v>
      </c>
      <c r="B29" s="312">
        <v>500</v>
      </c>
      <c r="C29" s="312">
        <v>500</v>
      </c>
      <c r="D29" s="312">
        <v>400</v>
      </c>
      <c r="E29" s="755">
        <v>400</v>
      </c>
      <c r="F29" s="755">
        <v>500</v>
      </c>
    </row>
    <row r="30" spans="1:6">
      <c r="A30" s="761" t="s">
        <v>480</v>
      </c>
      <c r="B30" s="762">
        <v>2250</v>
      </c>
      <c r="C30" s="762">
        <v>1500</v>
      </c>
      <c r="D30" s="762">
        <v>1500</v>
      </c>
      <c r="E30" s="759">
        <v>1040</v>
      </c>
      <c r="F30" s="759"/>
    </row>
    <row r="31" spans="1:6">
      <c r="A31" s="881" t="s">
        <v>831</v>
      </c>
      <c r="B31" s="755"/>
      <c r="C31" s="755"/>
      <c r="D31" s="755">
        <v>-460</v>
      </c>
      <c r="E31" s="312"/>
      <c r="F31" s="312"/>
    </row>
    <row r="32" spans="1:6">
      <c r="A32" s="758" t="s">
        <v>669</v>
      </c>
      <c r="B32" s="759"/>
      <c r="C32" s="759"/>
      <c r="D32" s="759">
        <v>1000</v>
      </c>
      <c r="E32" s="762">
        <v>760</v>
      </c>
      <c r="F32" s="762"/>
    </row>
    <row r="33" spans="1:6">
      <c r="A33" s="882" t="s">
        <v>830</v>
      </c>
      <c r="B33" s="312"/>
      <c r="C33" s="312"/>
      <c r="D33" s="312">
        <v>-240</v>
      </c>
      <c r="E33" s="755"/>
      <c r="F33" s="755"/>
    </row>
    <row r="34" spans="1:6">
      <c r="A34" s="761" t="s">
        <v>473</v>
      </c>
      <c r="B34" s="762">
        <v>5000</v>
      </c>
      <c r="C34" s="762">
        <v>3000</v>
      </c>
      <c r="D34" s="762">
        <v>3000</v>
      </c>
      <c r="E34" s="759">
        <v>1500</v>
      </c>
      <c r="F34" s="759">
        <v>3000</v>
      </c>
    </row>
    <row r="35" spans="1:6">
      <c r="A35" s="881" t="s">
        <v>885</v>
      </c>
      <c r="B35" s="755"/>
      <c r="C35" s="755"/>
      <c r="D35" s="755">
        <v>-1500</v>
      </c>
      <c r="E35" s="312"/>
      <c r="F35" s="312"/>
    </row>
    <row r="36" spans="1:6">
      <c r="A36" s="886" t="s">
        <v>478</v>
      </c>
      <c r="B36" s="772">
        <v>1650</v>
      </c>
      <c r="C36" s="772"/>
      <c r="D36" s="772"/>
      <c r="E36" s="772"/>
      <c r="F36" s="772"/>
    </row>
    <row r="37" spans="1:6">
      <c r="A37" s="761" t="s">
        <v>670</v>
      </c>
      <c r="B37" s="762">
        <v>1500</v>
      </c>
      <c r="C37" s="762">
        <v>1400</v>
      </c>
      <c r="D37" s="762">
        <v>1800</v>
      </c>
      <c r="E37" s="759">
        <v>0</v>
      </c>
      <c r="F37" s="759">
        <v>4500</v>
      </c>
    </row>
    <row r="38" spans="1:6">
      <c r="A38" s="881" t="s">
        <v>832</v>
      </c>
      <c r="B38" s="755"/>
      <c r="C38" s="755"/>
      <c r="D38" s="755">
        <v>-1800</v>
      </c>
      <c r="E38" s="312"/>
      <c r="F38" s="312"/>
    </row>
    <row r="39" spans="1:6">
      <c r="A39" s="761" t="s">
        <v>671</v>
      </c>
      <c r="B39" s="762">
        <v>1500</v>
      </c>
      <c r="C39" s="762">
        <v>1400</v>
      </c>
      <c r="D39" s="764">
        <v>3000</v>
      </c>
      <c r="E39" s="764">
        <v>0</v>
      </c>
      <c r="F39" s="764">
        <v>3000</v>
      </c>
    </row>
    <row r="40" spans="1:6">
      <c r="A40" s="881" t="s">
        <v>833</v>
      </c>
      <c r="B40" s="755"/>
      <c r="C40" s="755"/>
      <c r="D40" s="760">
        <v>-3000</v>
      </c>
      <c r="E40" s="760"/>
      <c r="F40" s="760"/>
    </row>
    <row r="41" spans="1:6">
      <c r="A41" s="758" t="s">
        <v>672</v>
      </c>
      <c r="B41" s="759"/>
      <c r="C41" s="759"/>
      <c r="D41" s="763">
        <v>2500</v>
      </c>
      <c r="E41" s="763">
        <v>2500</v>
      </c>
      <c r="F41" s="763">
        <v>3500</v>
      </c>
    </row>
    <row r="42" spans="1:6">
      <c r="A42" s="314" t="s">
        <v>673</v>
      </c>
      <c r="B42" s="312"/>
      <c r="C42" s="312"/>
      <c r="D42" s="449">
        <v>4000</v>
      </c>
      <c r="E42" s="449">
        <v>4000</v>
      </c>
      <c r="F42" s="449">
        <v>6000</v>
      </c>
    </row>
    <row r="43" spans="1:6">
      <c r="A43" s="314" t="s">
        <v>479</v>
      </c>
      <c r="B43" s="312">
        <v>1500</v>
      </c>
      <c r="C43" s="312">
        <v>810</v>
      </c>
      <c r="D43" s="312"/>
      <c r="E43" s="312"/>
      <c r="F43" s="312"/>
    </row>
    <row r="44" spans="1:6">
      <c r="A44" s="761" t="s">
        <v>464</v>
      </c>
      <c r="B44" s="762">
        <v>4000</v>
      </c>
      <c r="C44" s="762">
        <v>3000</v>
      </c>
      <c r="D44" s="762">
        <v>3000</v>
      </c>
      <c r="E44" s="762">
        <v>0</v>
      </c>
      <c r="F44" s="762"/>
    </row>
    <row r="45" spans="1:6">
      <c r="A45" s="881" t="s">
        <v>834</v>
      </c>
      <c r="B45" s="755"/>
      <c r="C45" s="755"/>
      <c r="D45" s="755">
        <v>-3000</v>
      </c>
      <c r="E45" s="755"/>
      <c r="F45" s="755"/>
    </row>
    <row r="46" spans="1:6">
      <c r="A46" s="758" t="s">
        <v>466</v>
      </c>
      <c r="B46" s="759">
        <v>450</v>
      </c>
      <c r="C46" s="759">
        <v>450</v>
      </c>
      <c r="D46" s="759">
        <v>450</v>
      </c>
      <c r="E46" s="759">
        <v>0</v>
      </c>
      <c r="F46" s="759"/>
    </row>
    <row r="47" spans="1:6">
      <c r="A47" s="314" t="s">
        <v>467</v>
      </c>
      <c r="B47" s="312">
        <v>450</v>
      </c>
      <c r="C47" s="312">
        <v>450</v>
      </c>
      <c r="D47" s="312">
        <v>450</v>
      </c>
      <c r="E47" s="312">
        <v>0</v>
      </c>
      <c r="F47" s="312"/>
    </row>
    <row r="48" spans="1:6">
      <c r="A48" s="882" t="s">
        <v>835</v>
      </c>
      <c r="B48" s="312"/>
      <c r="C48" s="312"/>
      <c r="D48" s="312">
        <v>-900</v>
      </c>
      <c r="E48" s="312"/>
      <c r="F48" s="312"/>
    </row>
    <row r="49" spans="1:6">
      <c r="A49" s="761" t="s">
        <v>674</v>
      </c>
      <c r="B49" s="767"/>
      <c r="C49" s="768"/>
      <c r="D49" s="762">
        <v>6000</v>
      </c>
      <c r="E49" s="762">
        <v>0</v>
      </c>
      <c r="F49" s="762">
        <v>6000</v>
      </c>
    </row>
    <row r="50" spans="1:6">
      <c r="A50" s="754" t="s">
        <v>836</v>
      </c>
      <c r="B50" s="769"/>
      <c r="C50" s="770"/>
      <c r="D50" s="755">
        <v>-6000</v>
      </c>
      <c r="E50" s="755"/>
      <c r="F50" s="755"/>
    </row>
    <row r="51" spans="1:6">
      <c r="A51" s="758" t="s">
        <v>700</v>
      </c>
      <c r="B51" s="765"/>
      <c r="C51" s="766"/>
      <c r="D51" s="759">
        <v>16000</v>
      </c>
      <c r="E51" s="759">
        <v>16000</v>
      </c>
      <c r="F51" s="759"/>
    </row>
    <row r="52" spans="1:6">
      <c r="A52" s="884" t="s">
        <v>838</v>
      </c>
      <c r="B52" s="765"/>
      <c r="C52" s="766"/>
      <c r="D52" s="759">
        <v>8010</v>
      </c>
      <c r="E52" s="759">
        <v>8010</v>
      </c>
      <c r="F52" s="312"/>
    </row>
    <row r="53" spans="1:6">
      <c r="A53" s="397" t="s">
        <v>583</v>
      </c>
      <c r="B53" s="360">
        <v>-19104</v>
      </c>
      <c r="C53" s="309"/>
      <c r="D53" s="309"/>
      <c r="E53" s="309"/>
      <c r="F53" s="309"/>
    </row>
    <row r="54" spans="1:6">
      <c r="A54" s="450" t="s">
        <v>585</v>
      </c>
      <c r="B54" s="885">
        <v>64000</v>
      </c>
      <c r="C54" s="451"/>
      <c r="D54" s="451"/>
      <c r="E54" s="451"/>
      <c r="F54" s="451"/>
    </row>
    <row r="55" spans="1:6">
      <c r="A55" s="714" t="s">
        <v>755</v>
      </c>
      <c r="B55" s="127"/>
      <c r="C55" s="332">
        <v>-22000</v>
      </c>
      <c r="D55" s="127"/>
      <c r="E55" s="312"/>
      <c r="F55" s="312"/>
    </row>
    <row r="56" spans="1:6">
      <c r="A56" s="715" t="s">
        <v>855</v>
      </c>
      <c r="B56" s="312"/>
      <c r="C56" s="312"/>
      <c r="D56" s="586"/>
      <c r="E56" s="586"/>
      <c r="F56" s="312">
        <v>1456</v>
      </c>
    </row>
    <row r="57" spans="1:6" ht="17.25" thickBot="1">
      <c r="A57" s="715" t="s">
        <v>884</v>
      </c>
      <c r="B57" s="759"/>
      <c r="C57" s="759"/>
      <c r="D57" s="846"/>
      <c r="E57" s="846">
        <v>20000</v>
      </c>
      <c r="F57" s="759"/>
    </row>
    <row r="58" spans="1:6" ht="17.25" thickBot="1">
      <c r="A58" s="128" t="s">
        <v>194</v>
      </c>
      <c r="B58" s="630">
        <f>SUM(B4:B57)</f>
        <v>104421</v>
      </c>
      <c r="C58" s="630">
        <f t="shared" ref="C58:F58" si="0">SUM(C4:C57)</f>
        <v>19895</v>
      </c>
      <c r="D58" s="630">
        <f t="shared" si="0"/>
        <v>49410</v>
      </c>
      <c r="E58" s="630">
        <f t="shared" si="0"/>
        <v>69410</v>
      </c>
      <c r="F58" s="630">
        <f t="shared" si="0"/>
        <v>43706</v>
      </c>
    </row>
    <row r="59" spans="1:6" ht="17.25" thickTop="1"/>
  </sheetData>
  <sortState ref="A30:E48">
    <sortCondition ref="A30:A48"/>
  </sortState>
  <phoneticPr fontId="19" type="noConversion"/>
  <printOptions horizontalCentered="1"/>
  <pageMargins left="0.5" right="0.25" top="1" bottom="1" header="0.5" footer="0.5"/>
  <pageSetup orientation="portrait" r:id="rId1"/>
  <headerFooter alignWithMargins="0">
    <oddHeader>&amp;R&amp;P of &amp;N</oddHeader>
    <oddFooter>&amp;L&amp;F, &amp;A&amp;R&amp;D, &amp;T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pane ySplit="3" topLeftCell="A8" activePane="bottomLeft" state="frozen"/>
      <selection pane="bottomLeft" activeCell="J14" sqref="J14"/>
    </sheetView>
  </sheetViews>
  <sheetFormatPr defaultColWidth="11.140625" defaultRowHeight="18.75" customHeight="1"/>
  <cols>
    <col min="1" max="1" width="6.5703125" style="113" customWidth="1"/>
    <col min="2" max="2" width="24.85546875" style="68" customWidth="1"/>
    <col min="3" max="6" width="12" style="26" customWidth="1"/>
    <col min="7" max="7" width="11.28515625" style="26" bestFit="1" customWidth="1"/>
    <col min="8" max="16384" width="11.140625" style="26"/>
  </cols>
  <sheetData>
    <row r="1" spans="1:7" s="108" customFormat="1" ht="18.75" customHeight="1">
      <c r="A1" s="162"/>
      <c r="B1" s="334" t="s">
        <v>120</v>
      </c>
      <c r="C1" s="335" t="s">
        <v>531</v>
      </c>
      <c r="D1" s="335"/>
      <c r="E1" s="335"/>
      <c r="F1" s="335" t="s">
        <v>67</v>
      </c>
    </row>
    <row r="2" spans="1:7" ht="51" customHeight="1">
      <c r="A2" s="160"/>
      <c r="B2" s="522"/>
      <c r="C2" s="433" t="s">
        <v>627</v>
      </c>
      <c r="D2" s="433" t="s">
        <v>880</v>
      </c>
      <c r="E2" s="433" t="s">
        <v>720</v>
      </c>
      <c r="F2" s="359" t="s">
        <v>878</v>
      </c>
    </row>
    <row r="3" spans="1:7" s="108" customFormat="1" ht="18.75" customHeight="1">
      <c r="A3" s="520"/>
      <c r="B3" s="523" t="s">
        <v>196</v>
      </c>
      <c r="C3" s="336">
        <v>2009</v>
      </c>
      <c r="D3" s="336">
        <v>2010</v>
      </c>
      <c r="E3" s="336">
        <v>2011</v>
      </c>
      <c r="F3" s="336">
        <v>2012</v>
      </c>
    </row>
    <row r="4" spans="1:7" s="337" customFormat="1" ht="24.95" customHeight="1">
      <c r="A4" s="432">
        <v>407</v>
      </c>
      <c r="B4" s="524" t="s">
        <v>66</v>
      </c>
      <c r="C4" s="849">
        <v>18929</v>
      </c>
      <c r="D4" s="849">
        <v>6797.47</v>
      </c>
      <c r="E4" s="849">
        <v>5500</v>
      </c>
      <c r="F4" s="605">
        <v>6000</v>
      </c>
    </row>
    <row r="5" spans="1:7" s="108" customFormat="1" ht="31.5" customHeight="1">
      <c r="A5" s="432" t="s">
        <v>130</v>
      </c>
      <c r="B5" s="525" t="s">
        <v>530</v>
      </c>
      <c r="C5" s="850">
        <v>1997674</v>
      </c>
      <c r="D5" s="850">
        <v>2079268.31</v>
      </c>
      <c r="E5" s="850">
        <v>2008376</v>
      </c>
      <c r="F5" s="851">
        <v>1945361</v>
      </c>
      <c r="G5" s="934">
        <f>SUM(F5:F7)</f>
        <v>1970777</v>
      </c>
    </row>
    <row r="6" spans="1:7" s="108" customFormat="1" ht="24.95" customHeight="1">
      <c r="A6" s="432" t="s">
        <v>131</v>
      </c>
      <c r="B6" s="524" t="s">
        <v>133</v>
      </c>
      <c r="C6" s="852">
        <v>16949</v>
      </c>
      <c r="D6" s="852">
        <v>17084.2</v>
      </c>
      <c r="E6" s="852">
        <v>22964</v>
      </c>
      <c r="F6" s="852">
        <v>25416</v>
      </c>
      <c r="G6" s="935"/>
    </row>
    <row r="7" spans="1:7" s="108" customFormat="1" ht="24.95" customHeight="1">
      <c r="A7" s="432" t="s">
        <v>132</v>
      </c>
      <c r="B7" s="524" t="s">
        <v>121</v>
      </c>
      <c r="C7" s="605">
        <v>383</v>
      </c>
      <c r="D7" s="605">
        <v>384.14</v>
      </c>
      <c r="E7" s="605">
        <v>732.68</v>
      </c>
      <c r="F7" s="605"/>
      <c r="G7" s="936"/>
    </row>
    <row r="8" spans="1:7" s="108" customFormat="1" ht="24.95" customHeight="1">
      <c r="A8" s="432">
        <v>415</v>
      </c>
      <c r="B8" s="524" t="s">
        <v>134</v>
      </c>
      <c r="C8" s="853">
        <v>1500372</v>
      </c>
      <c r="D8" s="853">
        <v>1593158.56</v>
      </c>
      <c r="E8" s="853">
        <v>1620114.93</v>
      </c>
      <c r="F8" s="849">
        <v>1605360.68</v>
      </c>
      <c r="G8" s="338"/>
    </row>
    <row r="9" spans="1:7" s="108" customFormat="1" ht="24.95" customHeight="1">
      <c r="A9" s="432">
        <v>435</v>
      </c>
      <c r="B9" s="524" t="s">
        <v>122</v>
      </c>
      <c r="C9" s="851">
        <v>2100</v>
      </c>
      <c r="D9" s="851">
        <v>2650</v>
      </c>
      <c r="E9" s="851">
        <v>2800</v>
      </c>
      <c r="F9" s="851">
        <v>2750</v>
      </c>
      <c r="G9" s="934">
        <f>SUM(F9:F11)</f>
        <v>8050</v>
      </c>
    </row>
    <row r="10" spans="1:7" s="108" customFormat="1" ht="24.95" customHeight="1">
      <c r="A10" s="432">
        <v>435</v>
      </c>
      <c r="B10" s="524" t="s">
        <v>123</v>
      </c>
      <c r="C10" s="852">
        <v>644</v>
      </c>
      <c r="D10" s="852">
        <v>1490</v>
      </c>
      <c r="E10" s="852">
        <v>4055</v>
      </c>
      <c r="F10" s="852">
        <v>5000</v>
      </c>
      <c r="G10" s="935"/>
    </row>
    <row r="11" spans="1:7" s="108" customFormat="1" ht="24.95" customHeight="1">
      <c r="A11" s="432">
        <v>450</v>
      </c>
      <c r="B11" s="524" t="s">
        <v>879</v>
      </c>
      <c r="C11" s="605">
        <v>3518</v>
      </c>
      <c r="D11" s="605">
        <v>448</v>
      </c>
      <c r="E11" s="605">
        <v>10387.5</v>
      </c>
      <c r="F11" s="605">
        <v>300</v>
      </c>
      <c r="G11" s="936"/>
    </row>
    <row r="12" spans="1:7" s="108" customFormat="1" ht="24.95" customHeight="1">
      <c r="A12" s="432">
        <v>460</v>
      </c>
      <c r="B12" s="524" t="s">
        <v>354</v>
      </c>
      <c r="C12" s="851">
        <v>4125</v>
      </c>
      <c r="D12" s="851">
        <v>450</v>
      </c>
      <c r="E12" s="851">
        <v>1300</v>
      </c>
      <c r="F12" s="854">
        <v>6000</v>
      </c>
      <c r="G12" s="934">
        <f>SUM(F12:F14)</f>
        <v>185400</v>
      </c>
    </row>
    <row r="13" spans="1:7" s="108" customFormat="1" ht="24.95" customHeight="1">
      <c r="A13" s="432">
        <v>470</v>
      </c>
      <c r="B13" s="526" t="s">
        <v>622</v>
      </c>
      <c r="C13" s="852">
        <v>69721</v>
      </c>
      <c r="D13" s="852">
        <v>124555</v>
      </c>
      <c r="E13" s="852">
        <v>116787.5</v>
      </c>
      <c r="F13" s="855">
        <v>138600</v>
      </c>
      <c r="G13" s="935"/>
    </row>
    <row r="14" spans="1:7" s="108" customFormat="1" ht="30" customHeight="1">
      <c r="A14" s="432">
        <v>471</v>
      </c>
      <c r="B14" s="526" t="s">
        <v>458</v>
      </c>
      <c r="C14" s="605">
        <v>13950</v>
      </c>
      <c r="D14" s="605">
        <v>34455.75</v>
      </c>
      <c r="E14" s="605">
        <v>47011</v>
      </c>
      <c r="F14" s="856">
        <v>40800</v>
      </c>
      <c r="G14" s="936"/>
    </row>
    <row r="15" spans="1:7" s="108" customFormat="1" ht="30" customHeight="1">
      <c r="A15" s="432">
        <v>475</v>
      </c>
      <c r="B15" s="526" t="s">
        <v>124</v>
      </c>
      <c r="C15" s="857">
        <v>45007</v>
      </c>
      <c r="D15" s="857">
        <v>6488.95</v>
      </c>
      <c r="E15" s="857">
        <v>10816.81</v>
      </c>
      <c r="F15" s="857">
        <v>10000</v>
      </c>
      <c r="G15" s="338"/>
    </row>
    <row r="16" spans="1:7" s="108" customFormat="1" ht="24.95" customHeight="1">
      <c r="A16" s="432">
        <v>477</v>
      </c>
      <c r="B16" s="524" t="s">
        <v>355</v>
      </c>
      <c r="C16" s="851">
        <v>108868</v>
      </c>
      <c r="D16" s="851">
        <v>2500</v>
      </c>
      <c r="E16" s="851">
        <v>3990</v>
      </c>
      <c r="F16" s="851"/>
      <c r="G16" s="934">
        <f>SUM(F16:F17)</f>
        <v>2500</v>
      </c>
    </row>
    <row r="17" spans="1:7" s="108" customFormat="1" ht="24.95" customHeight="1">
      <c r="A17" s="432">
        <v>480</v>
      </c>
      <c r="B17" s="524" t="s">
        <v>351</v>
      </c>
      <c r="C17" s="605">
        <v>300</v>
      </c>
      <c r="D17" s="605">
        <v>1250</v>
      </c>
      <c r="E17" s="605">
        <v>2500</v>
      </c>
      <c r="F17" s="605">
        <v>2500</v>
      </c>
      <c r="G17" s="936"/>
    </row>
    <row r="18" spans="1:7" s="108" customFormat="1" ht="24.95" customHeight="1">
      <c r="A18" s="432">
        <v>485</v>
      </c>
      <c r="B18" s="524" t="s">
        <v>125</v>
      </c>
      <c r="C18" s="851">
        <v>312</v>
      </c>
      <c r="D18" s="851">
        <v>124</v>
      </c>
      <c r="E18" s="851">
        <v>96</v>
      </c>
      <c r="F18" s="851"/>
      <c r="G18" s="937">
        <f>SUM(F18:F22)</f>
        <v>3400</v>
      </c>
    </row>
    <row r="19" spans="1:7" s="108" customFormat="1" ht="24.95" customHeight="1">
      <c r="A19" s="432">
        <v>487</v>
      </c>
      <c r="B19" s="524" t="s">
        <v>620</v>
      </c>
      <c r="C19" s="858"/>
      <c r="D19" s="858">
        <v>2280.4</v>
      </c>
      <c r="E19" s="858">
        <v>3550</v>
      </c>
      <c r="F19" s="858">
        <v>3400</v>
      </c>
      <c r="G19" s="938"/>
    </row>
    <row r="20" spans="1:7" s="108" customFormat="1" ht="24.95" customHeight="1">
      <c r="A20" s="432">
        <v>490</v>
      </c>
      <c r="B20" s="524" t="s">
        <v>126</v>
      </c>
      <c r="C20" s="852">
        <v>40479</v>
      </c>
      <c r="D20" s="852">
        <v>6004.64</v>
      </c>
      <c r="E20" s="852">
        <v>2486.3000000000002</v>
      </c>
      <c r="F20" s="852"/>
      <c r="G20" s="938"/>
    </row>
    <row r="21" spans="1:7" s="108" customFormat="1" ht="24.95" customHeight="1">
      <c r="A21" s="432">
        <v>493</v>
      </c>
      <c r="B21" s="524" t="s">
        <v>628</v>
      </c>
      <c r="C21" s="852">
        <v>11434</v>
      </c>
      <c r="D21" s="852">
        <v>276.60000000000002</v>
      </c>
      <c r="E21" s="852">
        <v>3464.88</v>
      </c>
      <c r="F21" s="852"/>
      <c r="G21" s="938"/>
    </row>
    <row r="22" spans="1:7" s="108" customFormat="1" ht="24.95" customHeight="1">
      <c r="A22" s="432">
        <v>499</v>
      </c>
      <c r="B22" s="524" t="s">
        <v>127</v>
      </c>
      <c r="C22" s="605">
        <v>0</v>
      </c>
      <c r="D22" s="605"/>
      <c r="E22" s="605">
        <v>2000</v>
      </c>
      <c r="F22" s="605"/>
      <c r="G22" s="939"/>
    </row>
    <row r="23" spans="1:7" s="108" customFormat="1" ht="24.95" customHeight="1">
      <c r="A23" s="432">
        <v>495</v>
      </c>
      <c r="B23" s="527" t="s">
        <v>529</v>
      </c>
      <c r="C23" s="858">
        <v>0</v>
      </c>
      <c r="D23" s="858">
        <v>0</v>
      </c>
      <c r="E23" s="858">
        <v>0</v>
      </c>
      <c r="F23" s="858">
        <v>10560</v>
      </c>
    </row>
    <row r="24" spans="1:7" s="108" customFormat="1" ht="13.5" customHeight="1" thickBot="1">
      <c r="A24" s="521"/>
      <c r="B24" s="528"/>
      <c r="F24" s="358"/>
    </row>
    <row r="25" spans="1:7" s="108" customFormat="1" ht="18.75" customHeight="1" thickTop="1">
      <c r="A25" s="161"/>
      <c r="B25" s="431" t="s">
        <v>194</v>
      </c>
      <c r="C25" s="159">
        <f>SUM(C4:C24)</f>
        <v>3834765</v>
      </c>
      <c r="D25" s="159">
        <f>SUM(D4:D24)</f>
        <v>3879666.0200000005</v>
      </c>
      <c r="E25" s="407">
        <f>SUM(E4:E24)</f>
        <v>3868932.5999999996</v>
      </c>
      <c r="F25" s="407">
        <f>SUM(F4:F24)</f>
        <v>3802047.6799999997</v>
      </c>
    </row>
    <row r="26" spans="1:7" s="108" customFormat="1" ht="16.5">
      <c r="A26" s="113"/>
      <c r="B26" s="17"/>
      <c r="C26" s="48"/>
      <c r="D26" s="48"/>
      <c r="E26" s="48"/>
    </row>
    <row r="27" spans="1:7" ht="12.95" customHeight="1">
      <c r="A27" s="26"/>
      <c r="B27" s="26"/>
    </row>
    <row r="28" spans="1:7" ht="18" customHeight="1">
      <c r="A28" s="26"/>
      <c r="B28" s="26"/>
    </row>
    <row r="29" spans="1:7" ht="9" customHeight="1">
      <c r="A29" s="26"/>
      <c r="B29" s="26"/>
    </row>
    <row r="30" spans="1:7" s="108" customFormat="1" ht="12.95" customHeight="1"/>
    <row r="31" spans="1:7" ht="9" customHeight="1">
      <c r="A31" s="26"/>
      <c r="B31" s="26"/>
    </row>
    <row r="32" spans="1:7" ht="12.95" customHeight="1">
      <c r="A32" s="26"/>
      <c r="B32" s="26"/>
    </row>
    <row r="33" spans="1:2" ht="12.95" customHeight="1">
      <c r="A33" s="26"/>
      <c r="B33" s="26"/>
    </row>
    <row r="34" spans="1:2" ht="12.95" customHeight="1">
      <c r="A34" s="26"/>
      <c r="B34" s="26"/>
    </row>
    <row r="35" spans="1:2" ht="12.95" customHeight="1">
      <c r="A35" s="26"/>
      <c r="B35" s="26"/>
    </row>
    <row r="36" spans="1:2" ht="12.95" customHeight="1">
      <c r="A36" s="26"/>
      <c r="B36" s="26"/>
    </row>
    <row r="37" spans="1:2" ht="12.95" customHeight="1">
      <c r="A37" s="26"/>
      <c r="B37" s="26"/>
    </row>
    <row r="38" spans="1:2" ht="18.75" customHeight="1">
      <c r="A38" s="26"/>
      <c r="B38" s="26"/>
    </row>
    <row r="39" spans="1:2" ht="18.75" customHeight="1">
      <c r="A39" s="26"/>
      <c r="B39" s="26"/>
    </row>
    <row r="40" spans="1:2" ht="18.75" customHeight="1">
      <c r="A40" s="26"/>
      <c r="B40" s="26"/>
    </row>
    <row r="41" spans="1:2" ht="18.75" customHeight="1">
      <c r="A41" s="26"/>
      <c r="B41" s="26"/>
    </row>
    <row r="42" spans="1:2" ht="18.75" customHeight="1">
      <c r="A42" s="26"/>
      <c r="B42" s="26"/>
    </row>
    <row r="43" spans="1:2" ht="10.5" customHeight="1">
      <c r="A43" s="26"/>
      <c r="B43" s="26"/>
    </row>
    <row r="44" spans="1:2" ht="18.75" customHeight="1">
      <c r="A44" s="26"/>
      <c r="B44" s="26"/>
    </row>
    <row r="45" spans="1:2" ht="18.75" customHeight="1">
      <c r="A45" s="26"/>
      <c r="B45" s="26"/>
    </row>
    <row r="46" spans="1:2" ht="18.75" customHeight="1">
      <c r="A46" s="26"/>
      <c r="B46" s="26"/>
    </row>
    <row r="47" spans="1:2" ht="18.75" customHeight="1">
      <c r="A47" s="26"/>
      <c r="B47" s="26"/>
    </row>
    <row r="48" spans="1:2" ht="18.75" customHeight="1">
      <c r="A48" s="26"/>
      <c r="B48" s="26"/>
    </row>
    <row r="49" spans="1:2" ht="18.75" customHeight="1">
      <c r="A49" s="26"/>
      <c r="B49" s="26"/>
    </row>
    <row r="50" spans="1:2" ht="18.75" customHeight="1">
      <c r="A50" s="26"/>
      <c r="B50" s="26"/>
    </row>
    <row r="51" spans="1:2" ht="18.75" customHeight="1">
      <c r="A51" s="26"/>
      <c r="B51" s="26"/>
    </row>
    <row r="52" spans="1:2" ht="18.75" customHeight="1">
      <c r="A52" s="26"/>
      <c r="B52" s="26"/>
    </row>
    <row r="53" spans="1:2" ht="18.75" customHeight="1">
      <c r="A53" s="26"/>
      <c r="B53" s="26"/>
    </row>
    <row r="54" spans="1:2" ht="18.75" customHeight="1">
      <c r="A54" s="26"/>
      <c r="B54" s="26"/>
    </row>
    <row r="55" spans="1:2" ht="18.75" customHeight="1">
      <c r="A55" s="26"/>
      <c r="B55" s="26"/>
    </row>
    <row r="56" spans="1:2" ht="18.75" customHeight="1">
      <c r="A56" s="26"/>
      <c r="B56" s="26"/>
    </row>
  </sheetData>
  <mergeCells count="5">
    <mergeCell ref="G5:G7"/>
    <mergeCell ref="G9:G11"/>
    <mergeCell ref="G12:G14"/>
    <mergeCell ref="G16:G17"/>
    <mergeCell ref="G18:G22"/>
  </mergeCells>
  <phoneticPr fontId="19" type="noConversion"/>
  <printOptions horizontalCentered="1"/>
  <pageMargins left="0.75" right="0.5" top="1" bottom="1" header="0.5" footer="0.5"/>
  <pageSetup orientation="portrait" verticalDpi="90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pane ySplit="2" topLeftCell="A3" activePane="bottomLeft" state="frozen"/>
      <selection pane="bottomLeft" activeCell="A20" sqref="A20"/>
    </sheetView>
  </sheetViews>
  <sheetFormatPr defaultRowHeight="12.75"/>
  <cols>
    <col min="1" max="1" width="39" customWidth="1"/>
    <col min="2" max="2" width="9.28515625" customWidth="1"/>
    <col min="3" max="3" width="10.28515625" customWidth="1"/>
    <col min="4" max="4" width="9.5703125" customWidth="1"/>
  </cols>
  <sheetData>
    <row r="1" spans="1:6" ht="18.95" customHeight="1">
      <c r="A1" s="109" t="s">
        <v>302</v>
      </c>
      <c r="B1" s="347"/>
      <c r="C1" s="347"/>
      <c r="D1" s="347"/>
      <c r="E1" s="347"/>
    </row>
    <row r="2" spans="1:6" ht="18.95" customHeight="1">
      <c r="A2" s="129" t="s">
        <v>196</v>
      </c>
      <c r="B2" s="129">
        <v>2009</v>
      </c>
      <c r="C2" s="129">
        <v>2010</v>
      </c>
      <c r="D2" s="129">
        <v>2011</v>
      </c>
      <c r="E2" s="129">
        <v>2012</v>
      </c>
    </row>
    <row r="3" spans="1:6" ht="24.95" customHeight="1">
      <c r="A3" s="398"/>
      <c r="B3" s="398"/>
      <c r="C3" s="398"/>
      <c r="D3" s="398"/>
      <c r="E3" s="398"/>
      <c r="F3" s="317"/>
    </row>
    <row r="4" spans="1:6" ht="24.95" customHeight="1">
      <c r="A4" s="291" t="s">
        <v>515</v>
      </c>
      <c r="B4" s="240">
        <v>600</v>
      </c>
      <c r="C4" s="240">
        <v>600</v>
      </c>
      <c r="D4" s="240">
        <v>600</v>
      </c>
      <c r="E4" s="240">
        <v>400</v>
      </c>
      <c r="F4" s="346" t="s">
        <v>512</v>
      </c>
    </row>
    <row r="5" spans="1:6" ht="24.95" customHeight="1">
      <c r="A5" s="401" t="s">
        <v>147</v>
      </c>
      <c r="B5" s="240">
        <v>1000</v>
      </c>
      <c r="C5" s="240">
        <v>1000</v>
      </c>
      <c r="D5" s="240">
        <v>1000</v>
      </c>
      <c r="E5" s="240">
        <v>600</v>
      </c>
      <c r="F5" s="24"/>
    </row>
    <row r="6" spans="1:6" ht="24.95" customHeight="1">
      <c r="A6" s="362" t="s">
        <v>551</v>
      </c>
      <c r="B6" s="287">
        <v>4500</v>
      </c>
      <c r="C6" s="287">
        <v>5600</v>
      </c>
      <c r="D6" s="287">
        <v>5600</v>
      </c>
      <c r="E6" s="287">
        <v>7500</v>
      </c>
      <c r="F6" s="24" t="s">
        <v>856</v>
      </c>
    </row>
    <row r="7" spans="1:6" ht="24.95" customHeight="1">
      <c r="A7" s="291" t="s">
        <v>513</v>
      </c>
      <c r="B7" s="240">
        <v>500</v>
      </c>
      <c r="C7" s="240">
        <v>400</v>
      </c>
      <c r="D7" s="240">
        <v>400</v>
      </c>
      <c r="E7" s="240">
        <v>300</v>
      </c>
      <c r="F7" s="24"/>
    </row>
    <row r="8" spans="1:6" ht="24.95" customHeight="1">
      <c r="A8" s="53" t="s">
        <v>514</v>
      </c>
      <c r="B8" s="254">
        <v>400</v>
      </c>
      <c r="C8" s="254">
        <v>350</v>
      </c>
      <c r="D8" s="254">
        <v>450</v>
      </c>
      <c r="E8" s="254">
        <v>400</v>
      </c>
      <c r="F8" s="24"/>
    </row>
    <row r="9" spans="1:6" ht="24.95" customHeight="1">
      <c r="A9" s="362" t="s">
        <v>552</v>
      </c>
      <c r="B9" s="287">
        <v>1000</v>
      </c>
      <c r="C9" s="287">
        <v>800</v>
      </c>
      <c r="D9" s="287">
        <v>600</v>
      </c>
      <c r="E9" s="287">
        <v>1000</v>
      </c>
      <c r="F9" s="24" t="s">
        <v>150</v>
      </c>
    </row>
    <row r="10" spans="1:6" ht="24.95" customHeight="1">
      <c r="A10" s="400" t="s">
        <v>518</v>
      </c>
      <c r="B10" s="287">
        <v>400</v>
      </c>
      <c r="C10" s="287"/>
      <c r="D10" s="287">
        <v>175</v>
      </c>
      <c r="E10" s="287">
        <v>200</v>
      </c>
      <c r="F10" s="24" t="s">
        <v>629</v>
      </c>
    </row>
    <row r="11" spans="1:6" ht="24.95" customHeight="1">
      <c r="A11" s="400" t="s">
        <v>516</v>
      </c>
      <c r="B11" s="287">
        <v>800</v>
      </c>
      <c r="C11" s="287">
        <v>250</v>
      </c>
      <c r="D11" s="287">
        <v>200</v>
      </c>
      <c r="E11" s="287">
        <v>200</v>
      </c>
      <c r="F11" s="346" t="s">
        <v>586</v>
      </c>
    </row>
    <row r="12" spans="1:6" ht="24.95" customHeight="1">
      <c r="A12" s="400" t="s">
        <v>517</v>
      </c>
      <c r="B12" s="287">
        <v>800</v>
      </c>
      <c r="C12" s="287">
        <v>400</v>
      </c>
      <c r="D12" s="287">
        <v>400</v>
      </c>
      <c r="E12" s="287">
        <v>400</v>
      </c>
      <c r="F12" s="24" t="s">
        <v>629</v>
      </c>
    </row>
    <row r="13" spans="1:6" ht="24.95" customHeight="1">
      <c r="A13" s="400" t="s">
        <v>519</v>
      </c>
      <c r="B13" s="287">
        <v>2000</v>
      </c>
      <c r="C13" s="287">
        <v>1400</v>
      </c>
      <c r="D13" s="287">
        <v>400</v>
      </c>
      <c r="E13" s="287">
        <v>400</v>
      </c>
      <c r="F13" s="24" t="s">
        <v>149</v>
      </c>
    </row>
    <row r="14" spans="1:6" ht="24.95" customHeight="1">
      <c r="A14" s="289" t="s">
        <v>27</v>
      </c>
      <c r="B14" s="254">
        <v>2000</v>
      </c>
      <c r="C14" s="254">
        <v>500</v>
      </c>
      <c r="D14" s="254">
        <v>600</v>
      </c>
      <c r="E14" s="254"/>
      <c r="F14" s="24"/>
    </row>
    <row r="15" spans="1:6" ht="24.95" customHeight="1">
      <c r="A15" s="400" t="s">
        <v>148</v>
      </c>
      <c r="B15" s="287">
        <v>2500</v>
      </c>
      <c r="C15" s="287">
        <v>2600</v>
      </c>
      <c r="D15" s="287">
        <v>3000</v>
      </c>
      <c r="E15" s="287">
        <v>2750</v>
      </c>
      <c r="F15" s="24" t="s">
        <v>486</v>
      </c>
    </row>
    <row r="16" spans="1:6" ht="24.95" customHeight="1">
      <c r="A16" s="402" t="s">
        <v>484</v>
      </c>
      <c r="B16" s="241">
        <v>2000</v>
      </c>
      <c r="C16" s="241">
        <v>1000</v>
      </c>
      <c r="D16" s="241">
        <v>500</v>
      </c>
      <c r="E16" s="241">
        <v>600</v>
      </c>
      <c r="F16" s="24" t="s">
        <v>487</v>
      </c>
    </row>
    <row r="17" spans="1:6" ht="24.95" customHeight="1">
      <c r="A17" s="315" t="s">
        <v>483</v>
      </c>
      <c r="B17" s="241">
        <v>1000</v>
      </c>
      <c r="C17" s="241">
        <v>500</v>
      </c>
      <c r="D17" s="241"/>
      <c r="E17" s="241"/>
      <c r="F17" s="24" t="s">
        <v>486</v>
      </c>
    </row>
    <row r="18" spans="1:6" ht="24.95" customHeight="1">
      <c r="A18" s="289" t="s">
        <v>754</v>
      </c>
      <c r="B18" s="240"/>
      <c r="C18" s="240">
        <v>-4500</v>
      </c>
      <c r="D18" s="240"/>
      <c r="E18" s="240"/>
      <c r="F18" s="24"/>
    </row>
    <row r="19" spans="1:6" ht="24.95" customHeight="1">
      <c r="A19" s="289" t="s">
        <v>881</v>
      </c>
      <c r="B19" s="240"/>
      <c r="C19" s="240"/>
      <c r="D19" s="240">
        <v>-2000</v>
      </c>
      <c r="E19" s="240"/>
      <c r="F19" s="24"/>
    </row>
    <row r="20" spans="1:6" ht="24.95" customHeight="1">
      <c r="A20" s="289"/>
      <c r="B20" s="240"/>
      <c r="C20" s="240"/>
      <c r="D20" s="240"/>
      <c r="E20" s="240"/>
      <c r="F20" s="24"/>
    </row>
    <row r="21" spans="1:6" ht="24.95" customHeight="1" thickBot="1">
      <c r="A21" s="289"/>
      <c r="B21" s="241"/>
      <c r="C21" s="241"/>
      <c r="D21" s="241"/>
      <c r="E21" s="241"/>
      <c r="F21" s="24"/>
    </row>
    <row r="22" spans="1:6" ht="24.95" customHeight="1">
      <c r="A22" s="431" t="s">
        <v>194</v>
      </c>
      <c r="B22" s="642">
        <f>SUM(B3:B21)</f>
        <v>19500</v>
      </c>
      <c r="C22" s="642">
        <f>SUM(C3:C21)</f>
        <v>10900</v>
      </c>
      <c r="D22" s="642">
        <f>SUM(D3:D21)</f>
        <v>11925</v>
      </c>
      <c r="E22" s="642">
        <f>SUM(E3:E21)</f>
        <v>14750</v>
      </c>
      <c r="F22" s="317"/>
    </row>
    <row r="23" spans="1:6">
      <c r="A23" s="348"/>
      <c r="B23" s="24"/>
      <c r="C23" s="24"/>
      <c r="D23" s="24"/>
      <c r="E23" s="24"/>
      <c r="F23" s="317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pane ySplit="3" topLeftCell="A9" activePane="bottomLeft" state="frozen"/>
      <selection pane="bottomLeft" activeCell="G29" sqref="G29"/>
    </sheetView>
  </sheetViews>
  <sheetFormatPr defaultRowHeight="18.75" customHeight="1"/>
  <cols>
    <col min="1" max="1" width="39.85546875" style="3" customWidth="1"/>
    <col min="2" max="5" width="10.42578125" style="1" customWidth="1"/>
    <col min="6" max="16384" width="9.140625" style="1"/>
  </cols>
  <sheetData>
    <row r="1" spans="1:5" s="2" customFormat="1" ht="18.75" customHeight="1">
      <c r="A1" s="80" t="s">
        <v>419</v>
      </c>
      <c r="B1" s="101"/>
      <c r="C1" s="101"/>
      <c r="D1" s="101"/>
      <c r="E1" s="101"/>
    </row>
    <row r="2" spans="1:5" ht="12.75" customHeight="1">
      <c r="A2" s="31"/>
      <c r="B2" s="23"/>
      <c r="C2" s="23"/>
      <c r="D2" s="30"/>
      <c r="E2" s="568"/>
    </row>
    <row r="3" spans="1:5" s="2" customFormat="1" ht="16.5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6" customFormat="1" ht="16.5">
      <c r="A4" s="117"/>
      <c r="B4" s="134"/>
      <c r="C4" s="134"/>
      <c r="D4" s="134"/>
      <c r="E4" s="134"/>
    </row>
    <row r="5" spans="1:5" ht="18.75" customHeight="1">
      <c r="A5" s="291" t="s">
        <v>410</v>
      </c>
      <c r="B5" s="254">
        <v>3455</v>
      </c>
      <c r="C5" s="254">
        <v>6925</v>
      </c>
      <c r="D5" s="254">
        <v>6000</v>
      </c>
      <c r="E5" s="254">
        <v>6500</v>
      </c>
    </row>
    <row r="6" spans="1:5" ht="18.75" customHeight="1">
      <c r="A6" s="404" t="s">
        <v>408</v>
      </c>
      <c r="B6" s="369">
        <v>2100</v>
      </c>
      <c r="C6" s="369">
        <v>725</v>
      </c>
      <c r="D6" s="369">
        <v>1250</v>
      </c>
      <c r="E6" s="369">
        <v>1500</v>
      </c>
    </row>
    <row r="7" spans="1:5" ht="18.75" customHeight="1">
      <c r="A7" s="291" t="s">
        <v>418</v>
      </c>
      <c r="B7" s="254">
        <v>2100</v>
      </c>
      <c r="C7" s="254">
        <v>4500</v>
      </c>
      <c r="D7" s="254">
        <v>3000</v>
      </c>
      <c r="E7" s="254">
        <v>3500</v>
      </c>
    </row>
    <row r="8" spans="1:5" s="2" customFormat="1" ht="18.75" customHeight="1">
      <c r="A8" s="291" t="s">
        <v>409</v>
      </c>
      <c r="B8" s="369"/>
      <c r="C8" s="369">
        <v>2000</v>
      </c>
      <c r="D8" s="369">
        <v>1500</v>
      </c>
      <c r="E8" s="369">
        <v>1500</v>
      </c>
    </row>
    <row r="9" spans="1:5" s="2" customFormat="1" ht="18.75" customHeight="1">
      <c r="A9" s="291" t="s">
        <v>407</v>
      </c>
      <c r="B9" s="369">
        <v>2000</v>
      </c>
      <c r="C9" s="369">
        <v>2000</v>
      </c>
      <c r="D9" s="369">
        <v>2500</v>
      </c>
      <c r="E9" s="369">
        <v>2500</v>
      </c>
    </row>
    <row r="10" spans="1:5" s="2" customFormat="1" ht="18.75" customHeight="1">
      <c r="A10" s="291" t="s">
        <v>416</v>
      </c>
      <c r="B10" s="254">
        <v>33050</v>
      </c>
      <c r="C10" s="254">
        <v>34400</v>
      </c>
      <c r="D10" s="254">
        <v>34400</v>
      </c>
      <c r="E10" s="254"/>
    </row>
    <row r="11" spans="1:5" s="2" customFormat="1" ht="18.75" customHeight="1">
      <c r="A11" s="291" t="s">
        <v>459</v>
      </c>
      <c r="B11" s="254">
        <v>9040</v>
      </c>
      <c r="C11" s="254">
        <v>21840</v>
      </c>
      <c r="D11" s="254">
        <v>21840</v>
      </c>
      <c r="E11" s="254"/>
    </row>
    <row r="12" spans="1:5" s="2" customFormat="1" ht="18.75" customHeight="1">
      <c r="A12" s="291" t="s">
        <v>404</v>
      </c>
      <c r="B12" s="254">
        <v>3000</v>
      </c>
      <c r="C12" s="254">
        <v>1250</v>
      </c>
      <c r="D12" s="254">
        <v>1400</v>
      </c>
      <c r="E12" s="254">
        <v>1500</v>
      </c>
    </row>
    <row r="13" spans="1:5" ht="18.75" customHeight="1">
      <c r="A13" s="291" t="s">
        <v>151</v>
      </c>
      <c r="B13" s="254"/>
      <c r="C13" s="254"/>
      <c r="D13" s="254">
        <v>1000</v>
      </c>
      <c r="E13" s="254">
        <v>1200</v>
      </c>
    </row>
    <row r="14" spans="1:5" ht="18.75" customHeight="1">
      <c r="A14" s="291" t="s">
        <v>405</v>
      </c>
      <c r="B14" s="254">
        <v>3700</v>
      </c>
      <c r="C14" s="254">
        <v>5367</v>
      </c>
      <c r="D14" s="254">
        <v>3500</v>
      </c>
      <c r="E14" s="254">
        <v>2500</v>
      </c>
    </row>
    <row r="15" spans="1:5" ht="18.75" customHeight="1">
      <c r="A15" s="404" t="s">
        <v>417</v>
      </c>
      <c r="B15" s="254"/>
      <c r="C15" s="254">
        <v>250</v>
      </c>
      <c r="D15" s="254">
        <v>600</v>
      </c>
      <c r="E15" s="254">
        <v>500</v>
      </c>
    </row>
    <row r="16" spans="1:5" ht="18.75" customHeight="1">
      <c r="A16" s="291" t="s">
        <v>406</v>
      </c>
      <c r="B16" s="254">
        <v>1500</v>
      </c>
      <c r="C16" s="254">
        <v>3000</v>
      </c>
      <c r="D16" s="254">
        <v>3000</v>
      </c>
      <c r="E16" s="254">
        <v>3000</v>
      </c>
    </row>
    <row r="17" spans="1:5" ht="18.75" customHeight="1">
      <c r="A17" s="291" t="s">
        <v>152</v>
      </c>
      <c r="B17" s="254">
        <v>1500</v>
      </c>
      <c r="C17" s="254"/>
      <c r="D17" s="254"/>
      <c r="E17" s="254"/>
    </row>
    <row r="18" spans="1:5" ht="18.75" customHeight="1">
      <c r="A18" s="291" t="s">
        <v>153</v>
      </c>
      <c r="B18" s="254"/>
      <c r="C18" s="254">
        <v>900</v>
      </c>
      <c r="D18" s="254">
        <v>1000</v>
      </c>
      <c r="E18" s="254">
        <v>800</v>
      </c>
    </row>
    <row r="19" spans="1:5" ht="18.75" customHeight="1">
      <c r="A19" s="291" t="s">
        <v>154</v>
      </c>
      <c r="B19" s="254"/>
      <c r="C19" s="254">
        <v>10625</v>
      </c>
      <c r="D19" s="254">
        <v>10500</v>
      </c>
      <c r="E19" s="254">
        <v>2000</v>
      </c>
    </row>
    <row r="20" spans="1:5" ht="18.75" customHeight="1">
      <c r="A20" s="291" t="s">
        <v>155</v>
      </c>
      <c r="B20" s="254"/>
      <c r="C20" s="254">
        <v>4725</v>
      </c>
      <c r="D20" s="254">
        <v>5400</v>
      </c>
      <c r="E20" s="254"/>
    </row>
    <row r="21" spans="1:5" ht="18.75" customHeight="1">
      <c r="A21" s="291" t="s">
        <v>156</v>
      </c>
      <c r="B21" s="254"/>
      <c r="C21" s="254">
        <v>200</v>
      </c>
      <c r="D21" s="254">
        <v>200</v>
      </c>
      <c r="E21" s="254">
        <v>200</v>
      </c>
    </row>
    <row r="22" spans="1:5" ht="18.75" customHeight="1">
      <c r="A22" s="291" t="s">
        <v>463</v>
      </c>
      <c r="B22" s="254">
        <v>3500</v>
      </c>
      <c r="C22" s="254">
        <v>4000</v>
      </c>
      <c r="D22" s="254">
        <v>3000</v>
      </c>
      <c r="E22" s="254">
        <v>4000</v>
      </c>
    </row>
    <row r="23" spans="1:5" ht="18.75" customHeight="1">
      <c r="A23" s="291" t="s">
        <v>462</v>
      </c>
      <c r="B23" s="254">
        <v>2500</v>
      </c>
      <c r="C23" s="254">
        <v>2000</v>
      </c>
      <c r="D23" s="254">
        <v>2000</v>
      </c>
      <c r="E23" s="254">
        <v>2000</v>
      </c>
    </row>
    <row r="24" spans="1:5" ht="18.75" customHeight="1">
      <c r="A24" s="291" t="s">
        <v>451</v>
      </c>
      <c r="B24" s="254">
        <v>200</v>
      </c>
      <c r="C24" s="254">
        <v>500</v>
      </c>
      <c r="D24" s="254">
        <v>750</v>
      </c>
      <c r="E24" s="254">
        <v>750</v>
      </c>
    </row>
    <row r="25" spans="1:5" ht="18.75" customHeight="1">
      <c r="A25" s="291" t="s">
        <v>460</v>
      </c>
      <c r="B25" s="254">
        <v>2000</v>
      </c>
      <c r="C25" s="254">
        <v>2000</v>
      </c>
      <c r="D25" s="254">
        <v>1000</v>
      </c>
      <c r="E25" s="254">
        <v>1000</v>
      </c>
    </row>
    <row r="26" spans="1:5" ht="18.75" customHeight="1">
      <c r="A26" s="291" t="s">
        <v>461</v>
      </c>
      <c r="B26" s="254">
        <v>1500</v>
      </c>
      <c r="C26" s="254"/>
      <c r="D26" s="254"/>
      <c r="E26" s="254"/>
    </row>
    <row r="27" spans="1:5" ht="18.75" customHeight="1">
      <c r="A27" s="291" t="s">
        <v>612</v>
      </c>
      <c r="B27" s="254"/>
      <c r="C27" s="254">
        <v>7875</v>
      </c>
      <c r="D27" s="254">
        <v>7500</v>
      </c>
      <c r="E27" s="254">
        <v>7700</v>
      </c>
    </row>
    <row r="28" spans="1:5" ht="18.75" customHeight="1">
      <c r="A28" s="291" t="s">
        <v>675</v>
      </c>
      <c r="B28" s="254"/>
      <c r="C28" s="254">
        <v>6500</v>
      </c>
      <c r="D28" s="254">
        <v>6500</v>
      </c>
      <c r="E28" s="254">
        <v>6000</v>
      </c>
    </row>
    <row r="29" spans="1:5" ht="18.75" customHeight="1">
      <c r="A29" s="291" t="s">
        <v>676</v>
      </c>
      <c r="B29" s="254"/>
      <c r="C29" s="254">
        <v>700</v>
      </c>
      <c r="D29" s="254">
        <v>500</v>
      </c>
      <c r="E29" s="254">
        <v>500</v>
      </c>
    </row>
    <row r="30" spans="1:5" ht="18.75" customHeight="1">
      <c r="A30" s="291" t="s">
        <v>754</v>
      </c>
      <c r="B30" s="254"/>
      <c r="C30" s="254">
        <v>-22000</v>
      </c>
      <c r="D30" s="254"/>
      <c r="E30" s="254"/>
    </row>
    <row r="31" spans="1:5" ht="18.75" customHeight="1">
      <c r="A31" s="291" t="s">
        <v>794</v>
      </c>
      <c r="B31" s="254"/>
      <c r="C31" s="254"/>
      <c r="D31" s="254">
        <v>-56240</v>
      </c>
      <c r="E31" s="254"/>
    </row>
    <row r="32" spans="1:5" ht="18.75" customHeight="1">
      <c r="A32" s="291" t="s">
        <v>882</v>
      </c>
      <c r="B32" s="254"/>
      <c r="C32" s="254"/>
      <c r="D32" s="254">
        <v>-13000</v>
      </c>
      <c r="E32" s="254"/>
    </row>
    <row r="33" spans="1:5" ht="18.75" customHeight="1">
      <c r="A33" s="291"/>
      <c r="B33" s="254"/>
      <c r="C33" s="254"/>
      <c r="D33" s="254"/>
      <c r="E33" s="254"/>
    </row>
    <row r="34" spans="1:5" ht="18.75" customHeight="1" thickBot="1">
      <c r="A34" s="402"/>
      <c r="B34" s="887"/>
      <c r="C34" s="887"/>
      <c r="D34" s="887"/>
      <c r="E34" s="887"/>
    </row>
    <row r="35" spans="1:5" ht="18.75" customHeight="1" thickTop="1">
      <c r="A35" s="277" t="s">
        <v>194</v>
      </c>
      <c r="B35" s="373">
        <f>SUM(B4:B34)</f>
        <v>71145</v>
      </c>
      <c r="C35" s="373">
        <f>SUM(C4:C34)</f>
        <v>100282</v>
      </c>
      <c r="D35" s="373">
        <f>SUM(D4:D34)</f>
        <v>49100</v>
      </c>
      <c r="E35" s="373">
        <f>SUM(E4:E34)</f>
        <v>49150</v>
      </c>
    </row>
    <row r="36" spans="1:5" ht="18.75" customHeight="1">
      <c r="A36" s="150"/>
      <c r="B36" s="112"/>
      <c r="C36" s="112"/>
    </row>
  </sheetData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C33" sqref="C33:E33"/>
    </sheetView>
  </sheetViews>
  <sheetFormatPr defaultRowHeight="18.75" customHeight="1"/>
  <cols>
    <col min="1" max="1" width="35.85546875" style="113" customWidth="1"/>
    <col min="2" max="2" width="13.140625" style="27" customWidth="1"/>
    <col min="3" max="4" width="11.7109375" style="27" customWidth="1"/>
    <col min="5" max="5" width="11" style="27" bestFit="1" customWidth="1"/>
    <col min="6" max="16384" width="9.140625" style="27"/>
  </cols>
  <sheetData>
    <row r="1" spans="1:6" s="48" customFormat="1" ht="21.75" customHeight="1">
      <c r="A1" s="274" t="s">
        <v>447</v>
      </c>
      <c r="B1" s="257"/>
      <c r="C1" s="257"/>
      <c r="D1" s="257"/>
      <c r="E1" s="257"/>
    </row>
    <row r="2" spans="1:6" ht="5.25" customHeight="1">
      <c r="A2" s="114"/>
      <c r="B2" s="51"/>
      <c r="C2" s="51"/>
      <c r="D2" s="51"/>
      <c r="E2" s="51"/>
    </row>
    <row r="3" spans="1:6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  <c r="F3"/>
    </row>
    <row r="4" spans="1:6" s="145" customFormat="1" ht="9" customHeight="1">
      <c r="A4" s="114"/>
      <c r="B4" s="153"/>
      <c r="C4" s="153"/>
      <c r="D4" s="153"/>
      <c r="E4" s="153"/>
      <c r="F4"/>
    </row>
    <row r="5" spans="1:6" s="145" customFormat="1" ht="15.75" customHeight="1">
      <c r="A5" s="136" t="s">
        <v>455</v>
      </c>
      <c r="B5" s="405"/>
      <c r="C5" s="405"/>
      <c r="D5" s="405"/>
      <c r="E5" s="405"/>
      <c r="F5"/>
    </row>
    <row r="6" spans="1:6" s="48" customFormat="1" ht="18.75" customHeight="1">
      <c r="A6" s="71" t="s">
        <v>448</v>
      </c>
      <c r="B6" s="292">
        <v>2000</v>
      </c>
      <c r="C6" s="292">
        <v>4300</v>
      </c>
      <c r="D6" s="292">
        <v>5040</v>
      </c>
      <c r="E6" s="292">
        <v>5600</v>
      </c>
      <c r="F6"/>
    </row>
    <row r="7" spans="1:6" s="48" customFormat="1" ht="18.75" customHeight="1">
      <c r="A7" s="71" t="s">
        <v>533</v>
      </c>
      <c r="B7" s="292">
        <v>12770</v>
      </c>
      <c r="C7" s="292">
        <v>15000</v>
      </c>
      <c r="D7" s="292">
        <v>14400</v>
      </c>
      <c r="E7" s="292"/>
      <c r="F7"/>
    </row>
    <row r="8" spans="1:6" s="48" customFormat="1" ht="18.75" customHeight="1">
      <c r="A8" s="71" t="s">
        <v>677</v>
      </c>
      <c r="B8" s="292"/>
      <c r="C8" s="292"/>
      <c r="D8" s="292">
        <v>3680</v>
      </c>
      <c r="E8" s="292"/>
      <c r="F8"/>
    </row>
    <row r="9" spans="1:6" s="48" customFormat="1" ht="18.75" customHeight="1">
      <c r="A9" s="58" t="s">
        <v>840</v>
      </c>
      <c r="B9" s="774"/>
      <c r="C9" s="774"/>
      <c r="D9" s="774">
        <v>-11360</v>
      </c>
      <c r="E9" s="292"/>
      <c r="F9"/>
    </row>
    <row r="10" spans="1:6" ht="18.75" customHeight="1">
      <c r="A10" s="71" t="s">
        <v>414</v>
      </c>
      <c r="B10" s="292"/>
      <c r="C10" s="292">
        <v>1000</v>
      </c>
      <c r="D10" s="292">
        <v>1050</v>
      </c>
      <c r="E10" s="292">
        <v>500</v>
      </c>
      <c r="F10"/>
    </row>
    <row r="11" spans="1:6" ht="18.75" customHeight="1">
      <c r="A11" s="71" t="s">
        <v>413</v>
      </c>
      <c r="B11" s="292">
        <v>800</v>
      </c>
      <c r="C11" s="292">
        <v>1500</v>
      </c>
      <c r="D11" s="292">
        <v>1500</v>
      </c>
      <c r="E11" s="292">
        <v>1000</v>
      </c>
      <c r="F11"/>
    </row>
    <row r="12" spans="1:6" ht="18.75" customHeight="1">
      <c r="A12" s="71" t="s">
        <v>451</v>
      </c>
      <c r="B12" s="292">
        <v>600</v>
      </c>
      <c r="C12" s="292">
        <v>600</v>
      </c>
      <c r="D12" s="292">
        <v>750</v>
      </c>
      <c r="E12" s="292">
        <v>750</v>
      </c>
      <c r="F12"/>
    </row>
    <row r="13" spans="1:6" ht="18.75" customHeight="1">
      <c r="A13" s="71" t="s">
        <v>453</v>
      </c>
      <c r="B13" s="292">
        <v>1000</v>
      </c>
      <c r="C13" s="292">
        <v>500</v>
      </c>
      <c r="D13" s="292"/>
      <c r="E13" s="292"/>
      <c r="F13"/>
    </row>
    <row r="14" spans="1:6" ht="18.75" customHeight="1">
      <c r="A14" s="71" t="s">
        <v>449</v>
      </c>
      <c r="B14" s="292">
        <v>1200</v>
      </c>
      <c r="C14" s="292">
        <v>0</v>
      </c>
      <c r="D14" s="292"/>
      <c r="E14" s="292"/>
      <c r="F14"/>
    </row>
    <row r="15" spans="1:6" ht="18.75" customHeight="1">
      <c r="A15" s="71" t="s">
        <v>452</v>
      </c>
      <c r="B15" s="292">
        <v>300</v>
      </c>
      <c r="C15" s="292">
        <v>900</v>
      </c>
      <c r="D15" s="292">
        <v>875</v>
      </c>
      <c r="E15" s="292">
        <v>900</v>
      </c>
      <c r="F15"/>
    </row>
    <row r="16" spans="1:6" ht="18.75" customHeight="1">
      <c r="A16" s="71" t="s">
        <v>450</v>
      </c>
      <c r="B16" s="292">
        <v>850</v>
      </c>
      <c r="C16" s="292">
        <v>2000</v>
      </c>
      <c r="D16" s="292">
        <v>1700</v>
      </c>
      <c r="E16" s="292">
        <v>500</v>
      </c>
      <c r="F16"/>
    </row>
    <row r="17" spans="1:6" ht="18.75" customHeight="1">
      <c r="A17" s="614" t="s">
        <v>841</v>
      </c>
      <c r="B17" s="406"/>
      <c r="C17" s="406"/>
      <c r="D17" s="775">
        <v>-11198.26</v>
      </c>
      <c r="E17" s="292"/>
      <c r="F17"/>
    </row>
    <row r="18" spans="1:6" ht="18.75" customHeight="1">
      <c r="A18" s="614" t="s">
        <v>846</v>
      </c>
      <c r="B18" s="406"/>
      <c r="C18" s="406"/>
      <c r="D18" s="775">
        <v>4275</v>
      </c>
      <c r="E18" s="292"/>
      <c r="F18"/>
    </row>
    <row r="19" spans="1:6" ht="18.75" customHeight="1">
      <c r="A19" s="136" t="s">
        <v>454</v>
      </c>
      <c r="B19" s="292"/>
      <c r="C19" s="292"/>
      <c r="D19" s="292"/>
      <c r="E19" s="292"/>
      <c r="F19"/>
    </row>
    <row r="20" spans="1:6" ht="18.75" customHeight="1">
      <c r="A20" s="71" t="s">
        <v>453</v>
      </c>
      <c r="B20" s="292">
        <v>1500</v>
      </c>
      <c r="C20" s="292">
        <v>1000</v>
      </c>
      <c r="D20" s="292"/>
      <c r="E20" s="292"/>
      <c r="F20"/>
    </row>
    <row r="21" spans="1:6" ht="18.75" customHeight="1">
      <c r="A21" s="71" t="s">
        <v>448</v>
      </c>
      <c r="B21" s="292">
        <v>4875</v>
      </c>
      <c r="C21" s="292">
        <v>4000</v>
      </c>
      <c r="D21" s="292"/>
      <c r="E21" s="292"/>
      <c r="F21"/>
    </row>
    <row r="22" spans="1:6" ht="18.75" customHeight="1">
      <c r="A22" s="71" t="s">
        <v>449</v>
      </c>
      <c r="B22" s="292">
        <v>2500</v>
      </c>
      <c r="C22" s="292">
        <v>3000</v>
      </c>
      <c r="D22" s="292"/>
      <c r="E22" s="292"/>
      <c r="F22"/>
    </row>
    <row r="23" spans="1:6" ht="18.75" customHeight="1">
      <c r="A23" s="71" t="s">
        <v>456</v>
      </c>
      <c r="B23" s="292">
        <v>12000</v>
      </c>
      <c r="C23" s="292">
        <v>12000</v>
      </c>
      <c r="D23" s="292"/>
      <c r="E23" s="292"/>
      <c r="F23"/>
    </row>
    <row r="24" spans="1:6" ht="18.75" customHeight="1">
      <c r="A24" s="71" t="s">
        <v>413</v>
      </c>
      <c r="B24" s="292">
        <v>1500</v>
      </c>
      <c r="C24" s="292">
        <v>1500</v>
      </c>
      <c r="D24" s="292"/>
      <c r="E24" s="292"/>
      <c r="F24"/>
    </row>
    <row r="25" spans="1:6" ht="18.75" customHeight="1">
      <c r="A25" s="71" t="s">
        <v>451</v>
      </c>
      <c r="B25" s="292">
        <v>700</v>
      </c>
      <c r="C25" s="292">
        <v>400</v>
      </c>
      <c r="D25" s="292"/>
      <c r="E25" s="292"/>
      <c r="F25"/>
    </row>
    <row r="26" spans="1:6" ht="18.75" customHeight="1">
      <c r="A26" s="71" t="s">
        <v>457</v>
      </c>
      <c r="B26" s="292">
        <v>6000</v>
      </c>
      <c r="C26" s="292">
        <v>6000</v>
      </c>
      <c r="D26" s="292"/>
      <c r="E26" s="292"/>
      <c r="F26"/>
    </row>
    <row r="27" spans="1:6" ht="16.5" customHeight="1">
      <c r="A27" s="58" t="s">
        <v>591</v>
      </c>
      <c r="B27" s="292">
        <v>-29075</v>
      </c>
      <c r="C27" s="292"/>
      <c r="D27" s="292"/>
      <c r="E27" s="292"/>
      <c r="F27"/>
    </row>
    <row r="28" spans="1:6" ht="16.5" customHeight="1">
      <c r="A28" s="58" t="s">
        <v>663</v>
      </c>
      <c r="B28" s="292"/>
      <c r="C28" s="292">
        <v>-29984</v>
      </c>
      <c r="D28" s="292"/>
      <c r="E28" s="292"/>
      <c r="F28"/>
    </row>
    <row r="29" spans="1:6" ht="16.5" customHeight="1">
      <c r="A29" s="58" t="s">
        <v>842</v>
      </c>
      <c r="B29" s="292"/>
      <c r="C29" s="292">
        <v>3000.1</v>
      </c>
      <c r="D29" s="292"/>
      <c r="E29" s="292"/>
      <c r="F29"/>
    </row>
    <row r="30" spans="1:6" ht="16.5" customHeight="1">
      <c r="A30" s="58" t="s">
        <v>881</v>
      </c>
      <c r="B30" s="292"/>
      <c r="C30" s="292"/>
      <c r="D30" s="292">
        <v>367.31</v>
      </c>
      <c r="E30" s="292"/>
      <c r="F30"/>
    </row>
    <row r="31" spans="1:6" ht="16.5" customHeight="1">
      <c r="A31" s="58"/>
      <c r="B31" s="292"/>
      <c r="C31" s="292"/>
      <c r="D31" s="292"/>
      <c r="E31" s="292"/>
      <c r="F31"/>
    </row>
    <row r="32" spans="1:6" ht="16.5" customHeight="1" thickBot="1">
      <c r="A32" s="74"/>
      <c r="B32" s="74"/>
      <c r="C32" s="74"/>
      <c r="D32" s="74"/>
      <c r="E32" s="888"/>
      <c r="F32"/>
    </row>
    <row r="33" spans="1:6" ht="18.75" customHeight="1" thickTop="1">
      <c r="A33" s="119" t="s">
        <v>194</v>
      </c>
      <c r="B33" s="407">
        <f>SUM(B4:B32)</f>
        <v>19520</v>
      </c>
      <c r="C33" s="407">
        <f t="shared" ref="C33:E33" si="0">SUM(C4:C32)</f>
        <v>26716.1</v>
      </c>
      <c r="D33" s="407">
        <f t="shared" si="0"/>
        <v>11079.05</v>
      </c>
      <c r="E33" s="407">
        <f t="shared" si="0"/>
        <v>9250</v>
      </c>
      <c r="F33"/>
    </row>
    <row r="34" spans="1:6" ht="8.25" customHeight="1"/>
    <row r="35" spans="1:6" ht="15" customHeight="1">
      <c r="A35"/>
      <c r="B35"/>
      <c r="C35"/>
      <c r="D35"/>
      <c r="E35"/>
    </row>
    <row r="36" spans="1:6" ht="15" customHeight="1">
      <c r="A36"/>
      <c r="B36"/>
      <c r="C36"/>
      <c r="D36"/>
      <c r="E36"/>
    </row>
    <row r="37" spans="1:6" ht="15" customHeight="1">
      <c r="A37"/>
      <c r="B37"/>
      <c r="C37"/>
      <c r="D37"/>
      <c r="E37"/>
    </row>
    <row r="38" spans="1:6" ht="15" customHeight="1">
      <c r="A38"/>
      <c r="B38"/>
      <c r="C38"/>
      <c r="D38"/>
      <c r="E38"/>
    </row>
    <row r="39" spans="1:6" ht="15" customHeight="1">
      <c r="A39"/>
      <c r="B39"/>
      <c r="C39"/>
      <c r="D39"/>
      <c r="E39"/>
    </row>
    <row r="40" spans="1:6" ht="15" customHeight="1">
      <c r="A40"/>
      <c r="B40"/>
      <c r="C40"/>
      <c r="D40"/>
      <c r="E40"/>
    </row>
    <row r="41" spans="1:6" ht="15" customHeight="1">
      <c r="A41"/>
      <c r="B41"/>
      <c r="C41"/>
      <c r="D41"/>
      <c r="E41"/>
    </row>
    <row r="42" spans="1:6" ht="15" customHeight="1">
      <c r="A42"/>
      <c r="B42"/>
      <c r="C42"/>
      <c r="D42"/>
      <c r="E42"/>
    </row>
    <row r="43" spans="1:6" ht="18.75" customHeight="1">
      <c r="A43"/>
      <c r="B43"/>
      <c r="C43"/>
      <c r="D43"/>
      <c r="E43"/>
    </row>
    <row r="44" spans="1:6" ht="18.75" customHeight="1">
      <c r="A44"/>
      <c r="B44"/>
      <c r="C44"/>
      <c r="D44"/>
      <c r="E44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5" sqref="D5"/>
    </sheetView>
  </sheetViews>
  <sheetFormatPr defaultRowHeight="12.75"/>
  <cols>
    <col min="1" max="1" width="39" customWidth="1"/>
    <col min="2" max="2" width="12.42578125" customWidth="1"/>
    <col min="3" max="4" width="12.7109375" customWidth="1"/>
  </cols>
  <sheetData>
    <row r="1" spans="1:4" ht="23.25" customHeight="1">
      <c r="A1" s="109" t="s">
        <v>624</v>
      </c>
      <c r="B1" s="347"/>
      <c r="C1" s="347"/>
      <c r="D1" s="347"/>
    </row>
    <row r="2" spans="1:4" ht="25.5" customHeight="1">
      <c r="A2" s="129" t="s">
        <v>196</v>
      </c>
      <c r="B2" s="129">
        <v>2010</v>
      </c>
      <c r="C2" s="129">
        <v>2011</v>
      </c>
      <c r="D2" s="129">
        <v>2012</v>
      </c>
    </row>
    <row r="3" spans="1:4" ht="18.95" customHeight="1">
      <c r="A3" s="398"/>
      <c r="B3" s="398"/>
      <c r="C3" s="398"/>
      <c r="D3" s="398"/>
    </row>
    <row r="4" spans="1:4" ht="18.95" customHeight="1">
      <c r="A4" s="291" t="s">
        <v>625</v>
      </c>
      <c r="B4" s="288">
        <v>4000</v>
      </c>
      <c r="C4" s="288">
        <v>2275</v>
      </c>
      <c r="D4" s="288">
        <v>2200</v>
      </c>
    </row>
    <row r="5" spans="1:4" ht="22.5" customHeight="1">
      <c r="A5" s="291" t="s">
        <v>630</v>
      </c>
      <c r="B5" s="240"/>
      <c r="C5" s="240"/>
      <c r="D5" s="240"/>
    </row>
    <row r="6" spans="1:4" ht="18.95" customHeight="1">
      <c r="A6" s="403"/>
      <c r="B6" s="240"/>
      <c r="C6" s="240"/>
      <c r="D6" s="240"/>
    </row>
    <row r="7" spans="1:4" ht="18.95" customHeight="1">
      <c r="A7" s="399"/>
      <c r="B7" s="288"/>
      <c r="C7" s="288"/>
      <c r="D7" s="288"/>
    </row>
    <row r="8" spans="1:4" ht="18.95" customHeight="1">
      <c r="A8" s="400"/>
      <c r="B8" s="393"/>
      <c r="C8" s="393"/>
      <c r="D8" s="393"/>
    </row>
    <row r="9" spans="1:4" ht="33.75" customHeight="1">
      <c r="A9" s="401"/>
      <c r="B9" s="240"/>
      <c r="C9" s="240"/>
      <c r="D9" s="240"/>
    </row>
    <row r="10" spans="1:4" ht="18.95" customHeight="1">
      <c r="A10" s="362"/>
      <c r="B10" s="393"/>
      <c r="C10" s="393"/>
      <c r="D10" s="393"/>
    </row>
    <row r="11" spans="1:4" ht="18.95" customHeight="1" thickBot="1">
      <c r="A11" s="291"/>
      <c r="B11" s="240"/>
      <c r="C11" s="240"/>
      <c r="D11" s="240"/>
    </row>
    <row r="12" spans="1:4" ht="18.95" customHeight="1" thickTop="1">
      <c r="A12" s="395" t="s">
        <v>194</v>
      </c>
      <c r="B12" s="379"/>
      <c r="C12" s="66">
        <f>SUM(C4:C11)</f>
        <v>2275</v>
      </c>
      <c r="D12" s="66">
        <f>SUM(D4:D11)</f>
        <v>2200</v>
      </c>
    </row>
    <row r="13" spans="1:4">
      <c r="A13" s="348"/>
      <c r="B13" s="24"/>
      <c r="C13" s="24"/>
      <c r="D13" s="317"/>
    </row>
  </sheetData>
  <printOptions horizontalCentered="1"/>
  <pageMargins left="0.7" right="0.7" top="1" bottom="0.75" header="0.3" footer="0.3"/>
  <pageSetup orientation="portrait" verticalDpi="90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D38" sqref="D38"/>
    </sheetView>
  </sheetViews>
  <sheetFormatPr defaultRowHeight="12.75"/>
  <cols>
    <col min="5" max="5" width="11.140625" bestFit="1" customWidth="1"/>
  </cols>
  <sheetData>
    <row r="2" spans="1:5">
      <c r="A2" s="317" t="s">
        <v>779</v>
      </c>
      <c r="E2" s="697">
        <v>72839.179999999993</v>
      </c>
    </row>
    <row r="3" spans="1:5">
      <c r="A3" s="317" t="s">
        <v>769</v>
      </c>
      <c r="E3" s="699">
        <v>3082.75</v>
      </c>
    </row>
    <row r="4" spans="1:5">
      <c r="A4" s="317" t="s">
        <v>770</v>
      </c>
    </row>
    <row r="5" spans="1:5">
      <c r="A5" s="317" t="s">
        <v>771</v>
      </c>
      <c r="E5" s="698">
        <f>SUM(E2:E4)</f>
        <v>75921.929999999993</v>
      </c>
    </row>
    <row r="6" spans="1:5">
      <c r="E6" s="697"/>
    </row>
    <row r="8" spans="1:5">
      <c r="A8" s="317" t="s">
        <v>780</v>
      </c>
      <c r="E8" s="697">
        <v>17192.439999999999</v>
      </c>
    </row>
    <row r="9" spans="1:5">
      <c r="A9" s="317" t="s">
        <v>772</v>
      </c>
      <c r="E9" s="699">
        <v>1374.5</v>
      </c>
    </row>
    <row r="10" spans="1:5">
      <c r="A10" s="317" t="s">
        <v>773</v>
      </c>
      <c r="E10" s="697">
        <v>481.07</v>
      </c>
    </row>
    <row r="11" spans="1:5">
      <c r="A11" s="317" t="s">
        <v>774</v>
      </c>
      <c r="E11" s="698">
        <f>E8+E10</f>
        <v>17673.509999999998</v>
      </c>
    </row>
    <row r="14" spans="1:5">
      <c r="A14" s="317" t="s">
        <v>781</v>
      </c>
    </row>
    <row r="15" spans="1:5">
      <c r="A15" s="317" t="s">
        <v>782</v>
      </c>
      <c r="B15" s="317" t="s">
        <v>783</v>
      </c>
    </row>
    <row r="16" spans="1:5">
      <c r="B16" s="317" t="s">
        <v>784</v>
      </c>
    </row>
    <row r="17" spans="1:5">
      <c r="B17" s="317" t="s">
        <v>785</v>
      </c>
    </row>
    <row r="18" spans="1:5">
      <c r="A18" s="317" t="s">
        <v>786</v>
      </c>
      <c r="E18" s="697">
        <v>9866.6200000000008</v>
      </c>
    </row>
    <row r="19" spans="1:5">
      <c r="A19" s="317" t="s">
        <v>787</v>
      </c>
      <c r="E19" s="697">
        <v>3481.26</v>
      </c>
    </row>
    <row r="20" spans="1:5">
      <c r="A20" s="317" t="s">
        <v>788</v>
      </c>
      <c r="E20" s="697">
        <v>1795.64</v>
      </c>
    </row>
    <row r="21" spans="1:5">
      <c r="A21" s="317" t="s">
        <v>789</v>
      </c>
      <c r="E21" s="698">
        <f>SUM(E18:E20)</f>
        <v>15143.52</v>
      </c>
    </row>
    <row r="22" spans="1:5" ht="13.5" thickBot="1">
      <c r="A22" s="317" t="s">
        <v>791</v>
      </c>
      <c r="E22" s="709">
        <v>3582.33</v>
      </c>
    </row>
    <row r="23" spans="1:5" ht="13.5" thickBot="1">
      <c r="E23" s="710">
        <f>SUM(E21:E22)</f>
        <v>18725.849999999999</v>
      </c>
    </row>
    <row r="26" spans="1:5">
      <c r="A26" s="317" t="s">
        <v>790</v>
      </c>
    </row>
  </sheetData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activeCell="A17" sqref="A17"/>
    </sheetView>
  </sheetViews>
  <sheetFormatPr defaultRowHeight="12.75"/>
  <cols>
    <col min="1" max="1" width="38.28515625" style="24" customWidth="1"/>
    <col min="2" max="5" width="11.28515625" style="24" customWidth="1"/>
    <col min="6" max="9" width="9.140625" style="24"/>
    <col min="10" max="10" width="10.7109375" style="24" bestFit="1" customWidth="1"/>
    <col min="11" max="16384" width="9.140625" style="24"/>
  </cols>
  <sheetData>
    <row r="1" spans="1:10">
      <c r="A1" s="327" t="s">
        <v>371</v>
      </c>
      <c r="B1" s="328"/>
      <c r="C1" s="328"/>
      <c r="D1" s="328"/>
    </row>
    <row r="2" spans="1:10" ht="6.75" customHeight="1">
      <c r="A2" s="329"/>
      <c r="B2" s="254"/>
      <c r="C2" s="254"/>
      <c r="D2" s="254"/>
    </row>
    <row r="3" spans="1:10" ht="15.75" customHeight="1">
      <c r="A3" s="417" t="s">
        <v>196</v>
      </c>
      <c r="B3" s="418">
        <v>2010</v>
      </c>
      <c r="C3" s="418">
        <v>2011</v>
      </c>
      <c r="D3" s="418">
        <v>2012</v>
      </c>
    </row>
    <row r="4" spans="1:10" ht="9.75" customHeight="1">
      <c r="A4" s="35"/>
      <c r="B4" s="416"/>
      <c r="C4" s="416"/>
      <c r="D4" s="416"/>
    </row>
    <row r="5" spans="1:10" ht="20.100000000000001" customHeight="1">
      <c r="A5" s="63" t="s">
        <v>317</v>
      </c>
      <c r="B5" s="895">
        <v>129338.08</v>
      </c>
      <c r="C5" s="895">
        <v>138393.73000000001</v>
      </c>
      <c r="D5" s="895">
        <v>144944.88</v>
      </c>
    </row>
    <row r="6" spans="1:10" ht="24.75" customHeight="1">
      <c r="A6" s="53" t="s">
        <v>565</v>
      </c>
      <c r="B6" s="411">
        <v>87.9</v>
      </c>
      <c r="C6" s="571" t="s">
        <v>635</v>
      </c>
      <c r="D6" s="571" t="s">
        <v>635</v>
      </c>
      <c r="E6" s="569"/>
    </row>
    <row r="7" spans="1:10" ht="20.100000000000001" customHeight="1">
      <c r="A7" s="316" t="s">
        <v>636</v>
      </c>
      <c r="B7" s="410">
        <v>3967.76</v>
      </c>
      <c r="C7" s="410">
        <v>5619.9</v>
      </c>
      <c r="D7" s="372">
        <v>5250</v>
      </c>
      <c r="E7" s="570"/>
    </row>
    <row r="8" spans="1:10" ht="20.100000000000001" customHeight="1">
      <c r="A8" s="615" t="s">
        <v>415</v>
      </c>
      <c r="B8" s="455">
        <v>25339</v>
      </c>
      <c r="C8" s="455">
        <v>30388.68</v>
      </c>
      <c r="D8" s="947">
        <v>222253.32</v>
      </c>
      <c r="E8" s="947">
        <f>D8+D9+D10</f>
        <v>204384.32</v>
      </c>
      <c r="F8" s="631"/>
    </row>
    <row r="9" spans="1:10" ht="20.100000000000001" customHeight="1">
      <c r="A9" s="316" t="s">
        <v>446</v>
      </c>
      <c r="B9" s="414">
        <v>164654</v>
      </c>
      <c r="C9" s="414">
        <v>173122</v>
      </c>
      <c r="D9" s="948"/>
      <c r="E9" s="948"/>
      <c r="F9" s="631"/>
      <c r="J9" s="319"/>
    </row>
    <row r="10" spans="1:10" ht="20.100000000000001" customHeight="1">
      <c r="A10" s="408" t="s">
        <v>598</v>
      </c>
      <c r="B10" s="456">
        <v>-17909</v>
      </c>
      <c r="C10" s="456">
        <v>-14771.84</v>
      </c>
      <c r="D10" s="456">
        <v>-17869</v>
      </c>
      <c r="E10" s="949"/>
      <c r="F10" s="631"/>
    </row>
    <row r="11" spans="1:10" ht="20.100000000000001" customHeight="1">
      <c r="A11" s="718" t="s">
        <v>639</v>
      </c>
      <c r="B11" s="537">
        <v>10530.9</v>
      </c>
      <c r="C11" s="537">
        <v>10437.700000000001</v>
      </c>
      <c r="D11" s="537">
        <v>10437.700000000001</v>
      </c>
      <c r="E11" s="721"/>
      <c r="F11" s="107"/>
    </row>
    <row r="12" spans="1:10" ht="20.100000000000001" customHeight="1">
      <c r="A12" s="719" t="s">
        <v>526</v>
      </c>
      <c r="B12" s="455">
        <v>8860</v>
      </c>
      <c r="C12" s="455">
        <v>10568.83</v>
      </c>
      <c r="D12" s="455">
        <v>10568.83</v>
      </c>
      <c r="E12" s="950">
        <f>D12+D13+D14</f>
        <v>15419.29</v>
      </c>
      <c r="G12" s="575"/>
      <c r="H12" s="24" t="s">
        <v>804</v>
      </c>
    </row>
    <row r="13" spans="1:10" ht="20.100000000000001" customHeight="1">
      <c r="A13" s="400" t="s">
        <v>527</v>
      </c>
      <c r="B13" s="65">
        <v>3683</v>
      </c>
      <c r="C13" s="65">
        <v>2350.46</v>
      </c>
      <c r="D13" s="65">
        <v>2350.46</v>
      </c>
      <c r="E13" s="951"/>
      <c r="G13" s="575"/>
    </row>
    <row r="14" spans="1:10" ht="20.100000000000001" customHeight="1">
      <c r="A14" s="720" t="s">
        <v>528</v>
      </c>
      <c r="B14" s="419">
        <v>2506.33</v>
      </c>
      <c r="C14" s="419">
        <v>2477.98</v>
      </c>
      <c r="D14" s="419">
        <v>2500</v>
      </c>
      <c r="E14" s="952"/>
      <c r="G14" s="575"/>
    </row>
    <row r="15" spans="1:10" ht="20.100000000000001" customHeight="1">
      <c r="A15" s="615" t="s">
        <v>319</v>
      </c>
      <c r="B15" s="538">
        <v>67149</v>
      </c>
      <c r="C15" s="538">
        <v>54110.81</v>
      </c>
      <c r="D15" s="538">
        <v>41633</v>
      </c>
      <c r="E15" s="953">
        <f>SUM(D15:D20)</f>
        <v>41463.75</v>
      </c>
      <c r="J15" s="319"/>
    </row>
    <row r="16" spans="1:10" ht="20.100000000000001" customHeight="1">
      <c r="A16" s="53" t="s">
        <v>320</v>
      </c>
      <c r="B16" s="332">
        <v>1823</v>
      </c>
      <c r="C16" s="332">
        <v>1520.34</v>
      </c>
      <c r="D16" s="332">
        <v>1059</v>
      </c>
      <c r="E16" s="954"/>
    </row>
    <row r="17" spans="1:5" ht="20.100000000000001" customHeight="1">
      <c r="A17" s="316" t="s">
        <v>72</v>
      </c>
      <c r="B17" s="586">
        <v>890</v>
      </c>
      <c r="C17" s="586">
        <v>853.59</v>
      </c>
      <c r="D17" s="332">
        <v>715</v>
      </c>
      <c r="E17" s="954"/>
    </row>
    <row r="18" spans="1:5" ht="20.100000000000001" customHeight="1">
      <c r="A18" s="316" t="s">
        <v>795</v>
      </c>
      <c r="B18" s="586"/>
      <c r="C18" s="586">
        <v>388.54</v>
      </c>
      <c r="D18" s="332">
        <v>325.75</v>
      </c>
      <c r="E18" s="954"/>
    </row>
    <row r="19" spans="1:5" ht="20.100000000000001" customHeight="1">
      <c r="A19" s="316" t="s">
        <v>818</v>
      </c>
      <c r="B19" s="586"/>
      <c r="C19" s="586"/>
      <c r="D19" s="332">
        <v>10</v>
      </c>
      <c r="E19" s="954"/>
    </row>
    <row r="20" spans="1:5" ht="20.100000000000001" customHeight="1">
      <c r="A20" s="333" t="s">
        <v>690</v>
      </c>
      <c r="B20" s="413">
        <v>-7418</v>
      </c>
      <c r="C20" s="413">
        <v>-8383</v>
      </c>
      <c r="D20" s="413">
        <v>-2279</v>
      </c>
      <c r="E20" s="955"/>
    </row>
    <row r="21" spans="1:5" ht="20.100000000000001" customHeight="1">
      <c r="A21" s="316" t="s">
        <v>611</v>
      </c>
      <c r="B21" s="729">
        <v>4451</v>
      </c>
      <c r="C21" s="729">
        <v>15000</v>
      </c>
      <c r="D21" s="332">
        <v>15000</v>
      </c>
      <c r="E21" s="722"/>
    </row>
    <row r="22" spans="1:5" ht="20.100000000000001" customHeight="1">
      <c r="A22" s="616" t="s">
        <v>254</v>
      </c>
      <c r="B22" s="412">
        <v>480</v>
      </c>
      <c r="C22" s="412">
        <v>480</v>
      </c>
      <c r="D22" s="412">
        <v>480</v>
      </c>
      <c r="E22" s="953">
        <f>D22+D23+D24+D25</f>
        <v>8500</v>
      </c>
    </row>
    <row r="23" spans="1:5" ht="20.100000000000001" customHeight="1">
      <c r="A23" s="63" t="s">
        <v>36</v>
      </c>
      <c r="B23" s="331">
        <v>5749</v>
      </c>
      <c r="C23" s="331">
        <v>7635.83</v>
      </c>
      <c r="D23" s="331">
        <v>7540</v>
      </c>
      <c r="E23" s="956"/>
    </row>
    <row r="24" spans="1:5" ht="20.100000000000001" customHeight="1">
      <c r="A24" s="63" t="s">
        <v>634</v>
      </c>
      <c r="B24" s="331">
        <v>360</v>
      </c>
      <c r="C24" s="331">
        <v>302.7</v>
      </c>
      <c r="D24" s="331">
        <v>480</v>
      </c>
      <c r="E24" s="956"/>
    </row>
    <row r="25" spans="1:5" ht="20.100000000000001" customHeight="1">
      <c r="A25" s="428" t="s">
        <v>33</v>
      </c>
      <c r="B25" s="415">
        <v>0</v>
      </c>
      <c r="C25" s="415">
        <v>0</v>
      </c>
      <c r="D25" s="415"/>
      <c r="E25" s="957"/>
    </row>
    <row r="26" spans="1:5" ht="20.100000000000001" customHeight="1">
      <c r="A26" s="616" t="s">
        <v>510</v>
      </c>
      <c r="B26" s="889">
        <v>1434.95</v>
      </c>
      <c r="C26" s="889">
        <v>1500</v>
      </c>
      <c r="D26" s="889">
        <v>1500</v>
      </c>
    </row>
    <row r="27" spans="1:5" ht="20.100000000000001" customHeight="1">
      <c r="A27" s="60" t="s">
        <v>35</v>
      </c>
      <c r="B27" s="61">
        <v>0</v>
      </c>
      <c r="C27" s="61">
        <v>0</v>
      </c>
      <c r="D27" s="61"/>
    </row>
    <row r="28" spans="1:5" ht="20.100000000000001" customHeight="1">
      <c r="A28" s="892" t="s">
        <v>553</v>
      </c>
      <c r="B28" s="414">
        <v>100443.25</v>
      </c>
      <c r="C28" s="414">
        <v>157966.65</v>
      </c>
      <c r="D28" s="414">
        <v>175633.18</v>
      </c>
    </row>
    <row r="29" spans="1:5" ht="20.100000000000001" customHeight="1">
      <c r="A29" s="893" t="s">
        <v>881</v>
      </c>
      <c r="B29" s="894"/>
      <c r="C29" s="894">
        <v>-40000</v>
      </c>
      <c r="D29" s="894"/>
    </row>
    <row r="30" spans="1:5" ht="20.100000000000001" customHeight="1">
      <c r="A30" s="890"/>
      <c r="B30" s="891"/>
      <c r="C30" s="891"/>
      <c r="D30" s="891"/>
    </row>
    <row r="31" spans="1:5" ht="20.100000000000001" customHeight="1">
      <c r="A31" s="531" t="s">
        <v>251</v>
      </c>
      <c r="B31" s="532">
        <f>SUM(B4:B30)</f>
        <v>506420.17000000004</v>
      </c>
      <c r="C31" s="532">
        <f>SUM(C4:C30)</f>
        <v>549962.9</v>
      </c>
      <c r="D31" s="532">
        <f>SUM(D4:D30)</f>
        <v>622533.12000000011</v>
      </c>
    </row>
    <row r="32" spans="1:5" ht="11.25" customHeight="1">
      <c r="D32" s="107"/>
    </row>
    <row r="33" spans="4:4">
      <c r="D33" s="504"/>
    </row>
    <row r="34" spans="4:4" ht="15.75" customHeight="1"/>
  </sheetData>
  <mergeCells count="5">
    <mergeCell ref="D8:D9"/>
    <mergeCell ref="E8:E10"/>
    <mergeCell ref="E12:E14"/>
    <mergeCell ref="E15:E20"/>
    <mergeCell ref="E22:E25"/>
  </mergeCells>
  <pageMargins left="0.7" right="0.7" top="0.75" bottom="0.75" header="0.3" footer="0.3"/>
  <pageSetup orientation="portrait" verticalDpi="0" r:id="rId1"/>
  <headerFooter>
    <oddFooter>&amp;L&amp;Z&amp;F,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V70"/>
  <sheetViews>
    <sheetView topLeftCell="A22" workbookViewId="0">
      <selection activeCell="O15" sqref="O15"/>
    </sheetView>
  </sheetViews>
  <sheetFormatPr defaultRowHeight="12.75"/>
  <cols>
    <col min="1" max="1" width="13.140625" style="24" customWidth="1"/>
    <col min="2" max="2" width="4.140625" style="24" customWidth="1"/>
    <col min="3" max="3" width="8.28515625" style="24" customWidth="1"/>
    <col min="4" max="4" width="5.5703125" style="24" customWidth="1"/>
    <col min="5" max="5" width="10.7109375" style="24" customWidth="1"/>
    <col min="6" max="6" width="11.140625" style="24" customWidth="1"/>
    <col min="7" max="7" width="13" style="24" customWidth="1"/>
    <col min="8" max="9" width="6.140625" style="24" customWidth="1"/>
    <col min="10" max="10" width="6.28515625" style="24" customWidth="1"/>
    <col min="11" max="13" width="10.7109375" style="24" customWidth="1"/>
    <col min="14" max="14" width="6.5703125" style="24" customWidth="1"/>
    <col min="15" max="15" width="9.140625" style="24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>
      <c r="A1" s="644" t="s">
        <v>81</v>
      </c>
      <c r="B1" s="632" t="s">
        <v>82</v>
      </c>
      <c r="C1" s="632" t="s">
        <v>83</v>
      </c>
      <c r="D1" s="632" t="s">
        <v>84</v>
      </c>
      <c r="E1" s="632" t="s">
        <v>509</v>
      </c>
      <c r="F1" s="632" t="s">
        <v>689</v>
      </c>
      <c r="G1" s="632" t="s">
        <v>85</v>
      </c>
      <c r="H1" s="632" t="s">
        <v>765</v>
      </c>
      <c r="I1" s="632" t="s">
        <v>109</v>
      </c>
      <c r="J1" s="632" t="s">
        <v>685</v>
      </c>
      <c r="K1" s="632" t="s">
        <v>886</v>
      </c>
      <c r="L1" s="632" t="s">
        <v>524</v>
      </c>
      <c r="M1" s="896" t="s">
        <v>763</v>
      </c>
    </row>
    <row r="2" spans="1:19">
      <c r="A2" s="645" t="s">
        <v>563</v>
      </c>
      <c r="B2" s="646">
        <v>11</v>
      </c>
      <c r="C2" s="634">
        <f>N2+H2+I2</f>
        <v>20.999999999999996</v>
      </c>
      <c r="D2" s="646">
        <v>26</v>
      </c>
      <c r="E2" s="634">
        <f t="shared" ref="E2:E17" si="0">106*C2*D2</f>
        <v>57875.999999999985</v>
      </c>
      <c r="F2" s="634">
        <f t="shared" ref="F2:F17" si="1">9*C2*D2</f>
        <v>4913.9999999999991</v>
      </c>
      <c r="G2" s="634">
        <f t="shared" ref="G2:G17" si="2">E2+F2</f>
        <v>62789.999999999985</v>
      </c>
      <c r="H2" s="646">
        <v>1.22</v>
      </c>
      <c r="I2" s="810">
        <v>1.4</v>
      </c>
      <c r="J2" s="646">
        <v>200</v>
      </c>
      <c r="K2" s="634">
        <f>G2+H2+J2</f>
        <v>62991.219999999987</v>
      </c>
      <c r="L2" s="647">
        <v>36825</v>
      </c>
      <c r="M2" s="646" t="s">
        <v>722</v>
      </c>
      <c r="N2" s="24">
        <v>18.38</v>
      </c>
    </row>
    <row r="3" spans="1:19">
      <c r="A3" s="648" t="s">
        <v>500</v>
      </c>
      <c r="B3" s="651">
        <v>8</v>
      </c>
      <c r="C3" s="650">
        <f>N2+H3+I3</f>
        <v>21.11</v>
      </c>
      <c r="D3" s="651">
        <v>26</v>
      </c>
      <c r="E3" s="650">
        <f t="shared" si="0"/>
        <v>58179.159999999996</v>
      </c>
      <c r="F3" s="650">
        <f t="shared" si="1"/>
        <v>4939.74</v>
      </c>
      <c r="G3" s="650">
        <f t="shared" si="2"/>
        <v>63118.899999999994</v>
      </c>
      <c r="H3" s="651">
        <v>1.63</v>
      </c>
      <c r="I3" s="811">
        <v>1.1000000000000001</v>
      </c>
      <c r="J3" s="651">
        <v>200</v>
      </c>
      <c r="K3" s="650">
        <f t="shared" ref="K3:K15" si="3">G3+H3+J3</f>
        <v>63320.529999999992</v>
      </c>
      <c r="L3" s="652">
        <v>37878</v>
      </c>
      <c r="M3" s="651" t="s">
        <v>723</v>
      </c>
    </row>
    <row r="4" spans="1:19">
      <c r="A4" s="653" t="s">
        <v>564</v>
      </c>
      <c r="B4" s="812">
        <v>7</v>
      </c>
      <c r="C4" s="813">
        <f>N2+H4+I4</f>
        <v>21.009999999999998</v>
      </c>
      <c r="D4" s="812">
        <v>26</v>
      </c>
      <c r="E4" s="813">
        <f t="shared" si="0"/>
        <v>57903.56</v>
      </c>
      <c r="F4" s="813">
        <f t="shared" si="1"/>
        <v>4916.3399999999992</v>
      </c>
      <c r="G4" s="813">
        <f t="shared" si="2"/>
        <v>62819.899999999994</v>
      </c>
      <c r="H4" s="812">
        <v>1.63</v>
      </c>
      <c r="I4" s="814">
        <v>1</v>
      </c>
      <c r="J4" s="812">
        <v>200</v>
      </c>
      <c r="K4" s="813">
        <f t="shared" si="3"/>
        <v>63021.529999999992</v>
      </c>
      <c r="L4" s="654">
        <v>38299</v>
      </c>
      <c r="M4" s="812" t="s">
        <v>724</v>
      </c>
    </row>
    <row r="5" spans="1:19">
      <c r="A5" s="645" t="s">
        <v>742</v>
      </c>
      <c r="B5" s="646">
        <v>11</v>
      </c>
      <c r="C5" s="815">
        <f>N6+I5+H5</f>
        <v>18.88</v>
      </c>
      <c r="D5" s="646">
        <v>26</v>
      </c>
      <c r="E5" s="634">
        <f t="shared" si="0"/>
        <v>52033.279999999999</v>
      </c>
      <c r="F5" s="634">
        <f t="shared" si="1"/>
        <v>4417.92</v>
      </c>
      <c r="G5" s="634">
        <f t="shared" si="2"/>
        <v>56451.199999999997</v>
      </c>
      <c r="H5" s="646">
        <v>1.54</v>
      </c>
      <c r="I5" s="810">
        <v>1.4</v>
      </c>
      <c r="J5" s="646">
        <v>200</v>
      </c>
      <c r="K5" s="634">
        <f>G5+H5+J5</f>
        <v>56652.74</v>
      </c>
      <c r="L5" s="647">
        <v>36878</v>
      </c>
      <c r="M5" s="646" t="s">
        <v>727</v>
      </c>
      <c r="N5" s="631"/>
      <c r="O5" s="631" t="s">
        <v>590</v>
      </c>
      <c r="P5" s="631"/>
      <c r="Q5" s="631"/>
    </row>
    <row r="6" spans="1:19">
      <c r="A6" s="648" t="s">
        <v>739</v>
      </c>
      <c r="B6" s="651">
        <v>7</v>
      </c>
      <c r="C6" s="650">
        <f>N6+I6+H6</f>
        <v>18.569999999999997</v>
      </c>
      <c r="D6" s="651">
        <v>26</v>
      </c>
      <c r="E6" s="650">
        <f t="shared" si="0"/>
        <v>51178.919999999991</v>
      </c>
      <c r="F6" s="650">
        <f t="shared" si="1"/>
        <v>4345.3799999999992</v>
      </c>
      <c r="G6" s="650">
        <f t="shared" si="2"/>
        <v>55524.299999999988</v>
      </c>
      <c r="H6" s="651">
        <v>1.63</v>
      </c>
      <c r="I6" s="811">
        <v>1</v>
      </c>
      <c r="J6" s="651">
        <v>200</v>
      </c>
      <c r="K6" s="650">
        <f>G6+H6+J6</f>
        <v>55725.929999999986</v>
      </c>
      <c r="L6" s="652">
        <v>38249</v>
      </c>
      <c r="M6" s="651" t="s">
        <v>695</v>
      </c>
      <c r="N6" s="631">
        <v>15.94</v>
      </c>
      <c r="O6" s="631"/>
      <c r="P6" s="631"/>
      <c r="Q6" s="631"/>
    </row>
    <row r="7" spans="1:19">
      <c r="A7" s="648" t="s">
        <v>744</v>
      </c>
      <c r="B7" s="651">
        <v>6</v>
      </c>
      <c r="C7" s="650">
        <f>N6+I7+H7</f>
        <v>18.47</v>
      </c>
      <c r="D7" s="651">
        <v>26</v>
      </c>
      <c r="E7" s="650">
        <f t="shared" si="0"/>
        <v>50903.32</v>
      </c>
      <c r="F7" s="650">
        <f t="shared" si="1"/>
        <v>4321.9799999999996</v>
      </c>
      <c r="G7" s="650">
        <f t="shared" si="2"/>
        <v>55225.3</v>
      </c>
      <c r="H7" s="651">
        <v>1.63</v>
      </c>
      <c r="I7" s="811">
        <v>0.9</v>
      </c>
      <c r="J7" s="651"/>
      <c r="K7" s="650">
        <f>G7+H7+J7</f>
        <v>55226.93</v>
      </c>
      <c r="L7" s="652">
        <v>38677</v>
      </c>
      <c r="M7" s="651" t="s">
        <v>728</v>
      </c>
      <c r="N7" s="631"/>
      <c r="O7" s="631"/>
      <c r="P7" s="631"/>
      <c r="Q7" s="631"/>
    </row>
    <row r="8" spans="1:19">
      <c r="A8" s="653" t="s">
        <v>743</v>
      </c>
      <c r="B8" s="812">
        <v>6</v>
      </c>
      <c r="C8" s="813">
        <f>N6+I8+H8</f>
        <v>18.28</v>
      </c>
      <c r="D8" s="812">
        <v>26</v>
      </c>
      <c r="E8" s="813">
        <f t="shared" si="0"/>
        <v>50379.68</v>
      </c>
      <c r="F8" s="813">
        <f t="shared" si="1"/>
        <v>4277.5200000000004</v>
      </c>
      <c r="G8" s="813">
        <f t="shared" si="2"/>
        <v>54657.2</v>
      </c>
      <c r="H8" s="812">
        <v>1.44</v>
      </c>
      <c r="I8" s="814">
        <v>0.9</v>
      </c>
      <c r="J8" s="812"/>
      <c r="K8" s="813">
        <f t="shared" si="3"/>
        <v>54658.64</v>
      </c>
      <c r="L8" s="654">
        <v>38942</v>
      </c>
      <c r="M8" s="812" t="s">
        <v>554</v>
      </c>
      <c r="N8" s="631"/>
      <c r="O8" s="631"/>
      <c r="P8" s="631"/>
      <c r="Q8" s="631"/>
    </row>
    <row r="9" spans="1:19">
      <c r="A9" s="645" t="s">
        <v>740</v>
      </c>
      <c r="B9" s="646">
        <v>10</v>
      </c>
      <c r="C9" s="634">
        <f>N13+I9+H9</f>
        <v>16.66</v>
      </c>
      <c r="D9" s="646">
        <v>26</v>
      </c>
      <c r="E9" s="634">
        <f t="shared" si="0"/>
        <v>45914.96</v>
      </c>
      <c r="F9" s="634">
        <f t="shared" si="1"/>
        <v>3898.44</v>
      </c>
      <c r="G9" s="634">
        <f t="shared" si="2"/>
        <v>49813.4</v>
      </c>
      <c r="H9" s="646">
        <v>0.44</v>
      </c>
      <c r="I9" s="810">
        <v>1.3</v>
      </c>
      <c r="J9" s="646">
        <v>200</v>
      </c>
      <c r="K9" s="634">
        <f t="shared" si="3"/>
        <v>50013.840000000004</v>
      </c>
      <c r="L9" s="647">
        <v>37277</v>
      </c>
      <c r="M9" s="646" t="s">
        <v>725</v>
      </c>
      <c r="N9" s="631"/>
      <c r="O9" s="631"/>
      <c r="P9" s="631"/>
      <c r="Q9" s="631"/>
    </row>
    <row r="10" spans="1:19">
      <c r="A10" s="648" t="s">
        <v>741</v>
      </c>
      <c r="B10" s="651">
        <v>8</v>
      </c>
      <c r="C10" s="816">
        <f>N13+I10+H10</f>
        <v>16.8</v>
      </c>
      <c r="D10" s="651">
        <v>26</v>
      </c>
      <c r="E10" s="650">
        <f t="shared" si="0"/>
        <v>46300.800000000003</v>
      </c>
      <c r="F10" s="650">
        <f t="shared" si="1"/>
        <v>3931.2000000000003</v>
      </c>
      <c r="G10" s="650">
        <f t="shared" si="2"/>
        <v>50232</v>
      </c>
      <c r="H10" s="651">
        <v>0.78</v>
      </c>
      <c r="I10" s="811">
        <v>1.1000000000000001</v>
      </c>
      <c r="J10" s="631"/>
      <c r="K10" s="650">
        <f t="shared" si="3"/>
        <v>50232.78</v>
      </c>
      <c r="L10" s="652">
        <v>38215</v>
      </c>
      <c r="M10" s="651" t="s">
        <v>726</v>
      </c>
      <c r="N10" s="631"/>
      <c r="O10" s="631"/>
      <c r="P10" s="631"/>
      <c r="Q10" s="631"/>
    </row>
    <row r="11" spans="1:19">
      <c r="A11" s="648" t="s">
        <v>501</v>
      </c>
      <c r="B11" s="651">
        <v>6</v>
      </c>
      <c r="C11" s="816">
        <f>N13+I11+H11</f>
        <v>17.34</v>
      </c>
      <c r="D11" s="651">
        <v>26</v>
      </c>
      <c r="E11" s="650">
        <f t="shared" si="0"/>
        <v>47789.04</v>
      </c>
      <c r="F11" s="650">
        <f t="shared" si="1"/>
        <v>4057.56</v>
      </c>
      <c r="G11" s="650">
        <f t="shared" si="2"/>
        <v>51846.6</v>
      </c>
      <c r="H11" s="651">
        <v>1.52</v>
      </c>
      <c r="I11" s="811">
        <v>0.9</v>
      </c>
      <c r="J11" s="651">
        <v>200</v>
      </c>
      <c r="K11" s="650">
        <f t="shared" si="3"/>
        <v>52048.119999999995</v>
      </c>
      <c r="L11" s="652">
        <v>38628</v>
      </c>
      <c r="M11" s="651" t="s">
        <v>696</v>
      </c>
      <c r="N11" s="631"/>
      <c r="O11" s="631"/>
      <c r="P11" s="631"/>
      <c r="Q11" s="631"/>
    </row>
    <row r="12" spans="1:19">
      <c r="A12" s="655" t="s">
        <v>686</v>
      </c>
      <c r="B12" s="817">
        <v>5</v>
      </c>
      <c r="C12" s="816">
        <f>N13+I12+H12</f>
        <v>17.240000000000002</v>
      </c>
      <c r="D12" s="817">
        <v>26</v>
      </c>
      <c r="E12" s="816">
        <f t="shared" si="0"/>
        <v>47513.44000000001</v>
      </c>
      <c r="F12" s="816">
        <f t="shared" si="1"/>
        <v>4034.1600000000008</v>
      </c>
      <c r="G12" s="816">
        <f t="shared" si="2"/>
        <v>51547.600000000013</v>
      </c>
      <c r="H12" s="651">
        <v>1.52</v>
      </c>
      <c r="I12" s="818">
        <v>0.8</v>
      </c>
      <c r="J12" s="651"/>
      <c r="K12" s="650">
        <f t="shared" si="3"/>
        <v>51549.12000000001</v>
      </c>
      <c r="L12" s="656">
        <v>39033</v>
      </c>
      <c r="M12" s="651" t="s">
        <v>730</v>
      </c>
      <c r="N12" s="631"/>
      <c r="O12" s="631"/>
      <c r="P12" s="631"/>
      <c r="Q12" s="631"/>
      <c r="R12" s="631"/>
      <c r="S12" s="631"/>
    </row>
    <row r="13" spans="1:19">
      <c r="A13" s="648" t="s">
        <v>760</v>
      </c>
      <c r="B13" s="651">
        <v>4</v>
      </c>
      <c r="C13" s="816">
        <f>N13+I13+H13</f>
        <v>17.25</v>
      </c>
      <c r="D13" s="651">
        <v>26</v>
      </c>
      <c r="E13" s="650">
        <f t="shared" si="0"/>
        <v>47541</v>
      </c>
      <c r="F13" s="650">
        <f t="shared" si="1"/>
        <v>4036.5</v>
      </c>
      <c r="G13" s="650">
        <f t="shared" si="2"/>
        <v>51577.5</v>
      </c>
      <c r="H13" s="651">
        <v>1.63</v>
      </c>
      <c r="I13" s="811">
        <v>0.7</v>
      </c>
      <c r="J13" s="651"/>
      <c r="K13" s="650">
        <f t="shared" si="3"/>
        <v>51579.13</v>
      </c>
      <c r="L13" s="652">
        <v>39377</v>
      </c>
      <c r="M13" s="651" t="s">
        <v>504</v>
      </c>
      <c r="N13" s="631">
        <v>14.92</v>
      </c>
      <c r="O13" s="631"/>
      <c r="P13" s="631"/>
      <c r="Q13" s="631"/>
    </row>
    <row r="14" spans="1:19">
      <c r="A14" s="653" t="s">
        <v>758</v>
      </c>
      <c r="B14" s="812">
        <v>4</v>
      </c>
      <c r="C14" s="813">
        <f>N13+I14+H14</f>
        <v>17.25</v>
      </c>
      <c r="D14" s="812">
        <v>26</v>
      </c>
      <c r="E14" s="813">
        <f t="shared" si="0"/>
        <v>47541</v>
      </c>
      <c r="F14" s="813">
        <f t="shared" si="1"/>
        <v>4036.5</v>
      </c>
      <c r="G14" s="813">
        <f t="shared" si="2"/>
        <v>51577.5</v>
      </c>
      <c r="H14" s="812">
        <v>1.63</v>
      </c>
      <c r="I14" s="814">
        <v>0.7</v>
      </c>
      <c r="J14" s="812"/>
      <c r="K14" s="813">
        <f t="shared" si="3"/>
        <v>51579.13</v>
      </c>
      <c r="L14" s="654">
        <v>39380</v>
      </c>
      <c r="M14" s="812" t="s">
        <v>504</v>
      </c>
      <c r="N14" s="631"/>
      <c r="O14" s="631"/>
      <c r="P14" s="631"/>
    </row>
    <row r="15" spans="1:19">
      <c r="A15" s="657" t="s">
        <v>778</v>
      </c>
      <c r="B15" s="658">
        <v>6</v>
      </c>
      <c r="C15" s="634">
        <f>N15+I15+H15</f>
        <v>15.17</v>
      </c>
      <c r="D15" s="658">
        <v>26</v>
      </c>
      <c r="E15" s="815">
        <f t="shared" si="0"/>
        <v>41808.519999999997</v>
      </c>
      <c r="F15" s="815">
        <f t="shared" si="1"/>
        <v>3549.78</v>
      </c>
      <c r="G15" s="815">
        <f t="shared" si="2"/>
        <v>45358.299999999996</v>
      </c>
      <c r="H15" s="646">
        <v>0.87</v>
      </c>
      <c r="I15" s="819">
        <v>0.9</v>
      </c>
      <c r="J15" s="646">
        <v>200</v>
      </c>
      <c r="K15" s="634">
        <f t="shared" si="3"/>
        <v>45559.17</v>
      </c>
      <c r="L15" s="659">
        <v>38942</v>
      </c>
      <c r="M15" s="658" t="s">
        <v>554</v>
      </c>
      <c r="N15" s="809">
        <v>13.4</v>
      </c>
      <c r="O15" s="24" t="s">
        <v>505</v>
      </c>
    </row>
    <row r="16" spans="1:19">
      <c r="A16" s="648" t="s">
        <v>759</v>
      </c>
      <c r="B16" s="651">
        <v>5</v>
      </c>
      <c r="C16" s="815">
        <f>N15+I16+H16</f>
        <v>14.850000000000001</v>
      </c>
      <c r="D16" s="651">
        <v>26</v>
      </c>
      <c r="E16" s="650">
        <f t="shared" si="0"/>
        <v>40926.600000000006</v>
      </c>
      <c r="F16" s="650">
        <f t="shared" si="1"/>
        <v>3474.9</v>
      </c>
      <c r="G16" s="650">
        <f t="shared" si="2"/>
        <v>44401.500000000007</v>
      </c>
      <c r="H16" s="651">
        <v>0.65</v>
      </c>
      <c r="I16" s="811">
        <v>0.8</v>
      </c>
      <c r="J16" s="651">
        <v>200</v>
      </c>
      <c r="K16" s="650">
        <f>G16+H16+J16</f>
        <v>44602.150000000009</v>
      </c>
      <c r="L16" s="652">
        <v>39033</v>
      </c>
      <c r="M16" s="651" t="s">
        <v>729</v>
      </c>
    </row>
    <row r="17" spans="1:20">
      <c r="A17" s="648" t="s">
        <v>502</v>
      </c>
      <c r="B17" s="651">
        <v>4</v>
      </c>
      <c r="C17" s="815">
        <f>N15+I17+H17</f>
        <v>14.45</v>
      </c>
      <c r="D17" s="651">
        <v>26</v>
      </c>
      <c r="E17" s="650">
        <f t="shared" si="0"/>
        <v>39824.199999999997</v>
      </c>
      <c r="F17" s="650">
        <f t="shared" si="1"/>
        <v>3381.2999999999997</v>
      </c>
      <c r="G17" s="650">
        <f t="shared" si="2"/>
        <v>43205.5</v>
      </c>
      <c r="H17" s="651">
        <v>0.35</v>
      </c>
      <c r="I17" s="811">
        <v>0.7</v>
      </c>
      <c r="J17" s="651"/>
      <c r="K17" s="650">
        <f t="shared" ref="K17:K29" si="4">G17+H17+J17</f>
        <v>43205.85</v>
      </c>
      <c r="L17" s="652">
        <v>39378</v>
      </c>
      <c r="M17" s="651" t="s">
        <v>504</v>
      </c>
      <c r="N17" s="24">
        <v>12.66</v>
      </c>
      <c r="O17" s="24" t="s">
        <v>506</v>
      </c>
    </row>
    <row r="18" spans="1:20">
      <c r="A18" s="648" t="s">
        <v>503</v>
      </c>
      <c r="B18" s="651">
        <v>4</v>
      </c>
      <c r="C18" s="815">
        <f>N15+I18+H18</f>
        <v>15.54</v>
      </c>
      <c r="D18" s="651">
        <v>26</v>
      </c>
      <c r="E18" s="650">
        <f>106*C18*D18</f>
        <v>42828.24</v>
      </c>
      <c r="F18" s="650">
        <f>9*C18*D18</f>
        <v>3636.3599999999997</v>
      </c>
      <c r="G18" s="650">
        <f>E18+F18</f>
        <v>46464.6</v>
      </c>
      <c r="H18" s="651">
        <v>1.44</v>
      </c>
      <c r="I18" s="811">
        <v>0.7</v>
      </c>
      <c r="J18" s="651">
        <v>200</v>
      </c>
      <c r="K18" s="650">
        <f t="shared" si="4"/>
        <v>46666.04</v>
      </c>
      <c r="L18" s="652">
        <v>39488</v>
      </c>
      <c r="M18" s="651" t="s">
        <v>731</v>
      </c>
      <c r="N18" s="631"/>
    </row>
    <row r="19" spans="1:20">
      <c r="A19" s="648" t="s">
        <v>757</v>
      </c>
      <c r="B19" s="651">
        <v>4</v>
      </c>
      <c r="C19" s="815">
        <f>N15+I19+H19</f>
        <v>15.19</v>
      </c>
      <c r="D19" s="651">
        <v>26</v>
      </c>
      <c r="E19" s="650">
        <f>106*C19*D19</f>
        <v>41863.64</v>
      </c>
      <c r="F19" s="650">
        <f>9*C19*D19</f>
        <v>3554.46</v>
      </c>
      <c r="G19" s="650">
        <f>E19+F19</f>
        <v>45418.1</v>
      </c>
      <c r="H19" s="651">
        <v>1.0900000000000001</v>
      </c>
      <c r="I19" s="811">
        <v>0.7</v>
      </c>
      <c r="J19" s="651">
        <v>200</v>
      </c>
      <c r="K19" s="650">
        <f t="shared" si="4"/>
        <v>45619.189999999995</v>
      </c>
      <c r="L19" s="652">
        <v>39649</v>
      </c>
      <c r="M19" s="651" t="s">
        <v>732</v>
      </c>
    </row>
    <row r="20" spans="1:20">
      <c r="A20" s="648" t="s">
        <v>734</v>
      </c>
      <c r="B20" s="651">
        <v>3</v>
      </c>
      <c r="C20" s="815">
        <f>N15+I20+H20</f>
        <v>15.22</v>
      </c>
      <c r="D20" s="651">
        <v>26</v>
      </c>
      <c r="E20" s="650">
        <f t="shared" ref="E20:E24" si="5">106*C20*D20</f>
        <v>41946.320000000007</v>
      </c>
      <c r="F20" s="650">
        <f t="shared" ref="F20:F24" si="6">9*C20*D20</f>
        <v>3561.4800000000005</v>
      </c>
      <c r="G20" s="650">
        <f t="shared" ref="G20:G24" si="7">E20+F20</f>
        <v>45507.80000000001</v>
      </c>
      <c r="H20" s="651">
        <v>1.22</v>
      </c>
      <c r="I20" s="811">
        <v>0.6</v>
      </c>
      <c r="J20" s="651">
        <v>200</v>
      </c>
      <c r="K20" s="650">
        <f t="shared" si="4"/>
        <v>45709.020000000011</v>
      </c>
      <c r="L20" s="652">
        <v>39860</v>
      </c>
      <c r="M20" s="651" t="s">
        <v>732</v>
      </c>
    </row>
    <row r="21" spans="1:20">
      <c r="A21" s="648" t="s">
        <v>631</v>
      </c>
      <c r="B21" s="651">
        <v>3</v>
      </c>
      <c r="C21" s="815">
        <f>N15+I21+H21</f>
        <v>15.629999999999999</v>
      </c>
      <c r="D21" s="651">
        <v>26</v>
      </c>
      <c r="E21" s="650">
        <f t="shared" si="5"/>
        <v>43076.28</v>
      </c>
      <c r="F21" s="650">
        <f t="shared" si="6"/>
        <v>3657.4199999999996</v>
      </c>
      <c r="G21" s="650">
        <f t="shared" si="7"/>
        <v>46733.7</v>
      </c>
      <c r="H21" s="651">
        <v>1.63</v>
      </c>
      <c r="I21" s="811">
        <v>0.6</v>
      </c>
      <c r="J21" s="651"/>
      <c r="K21" s="650">
        <f t="shared" si="4"/>
        <v>46735.329999999994</v>
      </c>
      <c r="L21" s="652">
        <v>39860</v>
      </c>
      <c r="M21" s="651" t="s">
        <v>733</v>
      </c>
    </row>
    <row r="22" spans="1:20">
      <c r="A22" s="648" t="s">
        <v>587</v>
      </c>
      <c r="B22" s="651">
        <v>3</v>
      </c>
      <c r="C22" s="815">
        <f>N15+I22+H22</f>
        <v>14.87</v>
      </c>
      <c r="D22" s="651">
        <v>26</v>
      </c>
      <c r="E22" s="650">
        <f t="shared" si="5"/>
        <v>40981.72</v>
      </c>
      <c r="F22" s="650">
        <f t="shared" si="6"/>
        <v>3479.5799999999995</v>
      </c>
      <c r="G22" s="650">
        <f t="shared" si="7"/>
        <v>44461.3</v>
      </c>
      <c r="H22" s="651">
        <v>0.87</v>
      </c>
      <c r="I22" s="811">
        <v>0.6</v>
      </c>
      <c r="J22" s="651"/>
      <c r="K22" s="650">
        <f t="shared" si="4"/>
        <v>44462.170000000006</v>
      </c>
      <c r="L22" s="652">
        <v>39987</v>
      </c>
      <c r="M22" s="651" t="s">
        <v>735</v>
      </c>
    </row>
    <row r="23" spans="1:20">
      <c r="A23" s="648" t="s">
        <v>588</v>
      </c>
      <c r="B23" s="651">
        <v>3</v>
      </c>
      <c r="C23" s="815">
        <f>N15+I23+H23</f>
        <v>15.09</v>
      </c>
      <c r="D23" s="651">
        <v>26</v>
      </c>
      <c r="E23" s="650">
        <f t="shared" si="5"/>
        <v>41588.04</v>
      </c>
      <c r="F23" s="650">
        <f t="shared" si="6"/>
        <v>3531.06</v>
      </c>
      <c r="G23" s="650">
        <f t="shared" si="7"/>
        <v>45119.1</v>
      </c>
      <c r="H23" s="651">
        <v>1.0900000000000001</v>
      </c>
      <c r="I23" s="811">
        <v>0.6</v>
      </c>
      <c r="J23" s="651"/>
      <c r="K23" s="650">
        <f t="shared" si="4"/>
        <v>45120.189999999995</v>
      </c>
      <c r="L23" s="652">
        <v>39987</v>
      </c>
      <c r="M23" s="651" t="s">
        <v>735</v>
      </c>
    </row>
    <row r="24" spans="1:20">
      <c r="A24" s="648" t="s">
        <v>589</v>
      </c>
      <c r="B24" s="651">
        <v>3</v>
      </c>
      <c r="C24" s="815">
        <f>N15+I24+H24</f>
        <v>15.52</v>
      </c>
      <c r="D24" s="651">
        <v>26</v>
      </c>
      <c r="E24" s="650">
        <f t="shared" si="5"/>
        <v>42773.119999999995</v>
      </c>
      <c r="F24" s="650">
        <f t="shared" si="6"/>
        <v>3631.6800000000003</v>
      </c>
      <c r="G24" s="650">
        <f t="shared" si="7"/>
        <v>46404.799999999996</v>
      </c>
      <c r="H24" s="651">
        <v>1.52</v>
      </c>
      <c r="I24" s="811">
        <v>0.6</v>
      </c>
      <c r="J24" s="651"/>
      <c r="K24" s="650">
        <f t="shared" si="4"/>
        <v>46406.319999999992</v>
      </c>
      <c r="L24" s="652">
        <v>40000</v>
      </c>
      <c r="M24" s="651" t="s">
        <v>736</v>
      </c>
    </row>
    <row r="25" spans="1:20">
      <c r="A25" s="648" t="s">
        <v>600</v>
      </c>
      <c r="B25" s="651">
        <v>3</v>
      </c>
      <c r="C25" s="815">
        <f>N15+I25+H25</f>
        <v>14</v>
      </c>
      <c r="D25" s="651">
        <v>26</v>
      </c>
      <c r="E25" s="650">
        <f>106*C25*D25</f>
        <v>38584</v>
      </c>
      <c r="F25" s="650">
        <f>9*C25*D25</f>
        <v>3276</v>
      </c>
      <c r="G25" s="650">
        <f>E25+F25</f>
        <v>41860</v>
      </c>
      <c r="H25" s="651">
        <v>0</v>
      </c>
      <c r="I25" s="811">
        <v>0.6</v>
      </c>
      <c r="J25" s="651">
        <v>200</v>
      </c>
      <c r="K25" s="650">
        <f t="shared" si="4"/>
        <v>42060</v>
      </c>
      <c r="L25" s="652">
        <v>40014</v>
      </c>
      <c r="M25" s="651" t="s">
        <v>698</v>
      </c>
    </row>
    <row r="26" spans="1:20">
      <c r="A26" s="655" t="s">
        <v>632</v>
      </c>
      <c r="B26" s="817">
        <v>2</v>
      </c>
      <c r="C26" s="815">
        <f>N15+I26+H26</f>
        <v>14.719999999999999</v>
      </c>
      <c r="D26" s="817">
        <v>26</v>
      </c>
      <c r="E26" s="816">
        <f>106*C26*D26</f>
        <v>40568.32</v>
      </c>
      <c r="F26" s="816">
        <f>9*C26*D26</f>
        <v>3444.4799999999996</v>
      </c>
      <c r="G26" s="816">
        <f>E26+F26</f>
        <v>44012.800000000003</v>
      </c>
      <c r="H26" s="651">
        <v>0.87</v>
      </c>
      <c r="I26" s="818">
        <v>0.45</v>
      </c>
      <c r="J26" s="651"/>
      <c r="K26" s="650">
        <f t="shared" si="4"/>
        <v>44013.670000000006</v>
      </c>
      <c r="L26" s="656">
        <v>40078</v>
      </c>
      <c r="M26" s="817" t="s">
        <v>737</v>
      </c>
    </row>
    <row r="27" spans="1:20">
      <c r="A27" s="655" t="s">
        <v>693</v>
      </c>
      <c r="B27" s="817">
        <v>2</v>
      </c>
      <c r="C27" s="815">
        <f>N15+I27+H27</f>
        <v>14.719999999999999</v>
      </c>
      <c r="D27" s="817">
        <v>26</v>
      </c>
      <c r="E27" s="816">
        <f t="shared" ref="E27:E29" si="8">106*C27*D27</f>
        <v>40568.32</v>
      </c>
      <c r="F27" s="816">
        <f t="shared" ref="F27:F29" si="9">9*C27*D27</f>
        <v>3444.4799999999996</v>
      </c>
      <c r="G27" s="816">
        <f t="shared" ref="G27:G29" si="10">E27+F27</f>
        <v>44012.800000000003</v>
      </c>
      <c r="H27" s="651">
        <v>0.87</v>
      </c>
      <c r="I27" s="811">
        <v>0.45</v>
      </c>
      <c r="J27" s="651"/>
      <c r="K27" s="650">
        <f t="shared" si="4"/>
        <v>44013.670000000006</v>
      </c>
      <c r="L27" s="652">
        <v>40419</v>
      </c>
      <c r="M27" s="651" t="s">
        <v>738</v>
      </c>
      <c r="S27" s="24" t="s">
        <v>766</v>
      </c>
    </row>
    <row r="28" spans="1:20">
      <c r="A28" s="655" t="s">
        <v>761</v>
      </c>
      <c r="B28" s="817">
        <v>1</v>
      </c>
      <c r="C28" s="815">
        <f>N15+I28+H28</f>
        <v>14.96</v>
      </c>
      <c r="D28" s="817">
        <v>26</v>
      </c>
      <c r="E28" s="816">
        <f t="shared" si="8"/>
        <v>41229.760000000002</v>
      </c>
      <c r="F28" s="816">
        <f t="shared" si="9"/>
        <v>3500.6400000000003</v>
      </c>
      <c r="G28" s="816">
        <f t="shared" si="10"/>
        <v>44730.400000000001</v>
      </c>
      <c r="H28" s="817">
        <v>1.31</v>
      </c>
      <c r="I28" s="811">
        <v>0.25</v>
      </c>
      <c r="J28" s="817"/>
      <c r="K28" s="816">
        <f t="shared" si="4"/>
        <v>44731.71</v>
      </c>
      <c r="L28" s="656">
        <v>40442</v>
      </c>
      <c r="M28" s="817" t="s">
        <v>699</v>
      </c>
      <c r="S28" s="24">
        <v>0.25</v>
      </c>
      <c r="T28" s="24">
        <v>1</v>
      </c>
    </row>
    <row r="29" spans="1:20">
      <c r="A29" s="383" t="s">
        <v>762</v>
      </c>
      <c r="B29" s="820">
        <v>1</v>
      </c>
      <c r="C29" s="821">
        <f>N15+I29+H29</f>
        <v>14.96</v>
      </c>
      <c r="D29" s="820">
        <v>26</v>
      </c>
      <c r="E29" s="822">
        <f t="shared" si="8"/>
        <v>41229.760000000002</v>
      </c>
      <c r="F29" s="822">
        <f t="shared" si="9"/>
        <v>3500.6400000000003</v>
      </c>
      <c r="G29" s="822">
        <f t="shared" si="10"/>
        <v>44730.400000000001</v>
      </c>
      <c r="H29" s="820">
        <v>1.31</v>
      </c>
      <c r="I29" s="823">
        <v>0.25</v>
      </c>
      <c r="J29" s="820">
        <v>200</v>
      </c>
      <c r="K29" s="820">
        <f t="shared" si="4"/>
        <v>44931.71</v>
      </c>
      <c r="L29" s="660">
        <v>40567</v>
      </c>
      <c r="M29" s="820" t="s">
        <v>764</v>
      </c>
      <c r="S29" s="24">
        <v>0.45</v>
      </c>
      <c r="T29" s="24">
        <v>2</v>
      </c>
    </row>
    <row r="30" spans="1:20">
      <c r="C30" s="695"/>
      <c r="J30" s="693"/>
      <c r="N30" s="631"/>
      <c r="O30"/>
      <c r="P30"/>
      <c r="Q30"/>
      <c r="S30" s="24">
        <v>0.6</v>
      </c>
      <c r="T30" s="24">
        <v>3</v>
      </c>
    </row>
    <row r="31" spans="1:20" ht="13.5">
      <c r="A31" s="645" t="s">
        <v>86</v>
      </c>
      <c r="B31" s="646"/>
      <c r="C31" s="634"/>
      <c r="D31" s="646"/>
      <c r="E31" s="661">
        <f>SUM(E2:E29)</f>
        <v>1280851</v>
      </c>
      <c r="F31" s="634">
        <f>SUM(F2:F29)</f>
        <v>108751.5</v>
      </c>
      <c r="G31" s="661">
        <f>SUM(G2:G29)</f>
        <v>1389602.5</v>
      </c>
      <c r="H31" s="703"/>
      <c r="I31" s="694"/>
      <c r="J31" s="824">
        <f>SUM(J2:J29)</f>
        <v>2800</v>
      </c>
      <c r="K31" s="825">
        <f>SUM(K2:K29)</f>
        <v>1392435.8299999998</v>
      </c>
      <c r="L31" s="631"/>
      <c r="M31" s="631"/>
      <c r="O31"/>
      <c r="P31"/>
      <c r="Q31"/>
      <c r="S31" s="24">
        <v>0.7</v>
      </c>
      <c r="T31" s="24">
        <v>4</v>
      </c>
    </row>
    <row r="32" spans="1:20">
      <c r="A32" s="648" t="s">
        <v>87</v>
      </c>
      <c r="B32" s="651"/>
      <c r="C32" s="651" t="s">
        <v>797</v>
      </c>
      <c r="D32" s="651"/>
      <c r="E32" s="651"/>
      <c r="F32" s="651"/>
      <c r="G32" s="649"/>
      <c r="H32" s="649"/>
      <c r="I32" s="700"/>
      <c r="J32" s="826"/>
      <c r="K32" s="827">
        <v>76680</v>
      </c>
      <c r="L32" s="631" t="s">
        <v>849</v>
      </c>
      <c r="M32" s="631"/>
      <c r="S32" s="24">
        <v>0.8</v>
      </c>
      <c r="T32" s="24">
        <v>5</v>
      </c>
    </row>
    <row r="33" spans="1:22" ht="15" customHeight="1">
      <c r="A33" s="648" t="s">
        <v>241</v>
      </c>
      <c r="B33" s="651"/>
      <c r="C33" s="651" t="s">
        <v>796</v>
      </c>
      <c r="D33" s="651"/>
      <c r="E33" s="651"/>
      <c r="F33" s="651"/>
      <c r="G33" s="649"/>
      <c r="H33" s="649"/>
      <c r="I33" s="700"/>
      <c r="J33" s="826"/>
      <c r="K33" s="827">
        <v>18912</v>
      </c>
      <c r="L33" s="631" t="s">
        <v>849</v>
      </c>
      <c r="M33" s="631"/>
      <c r="S33" s="24">
        <v>0.9</v>
      </c>
      <c r="T33" s="24">
        <v>6</v>
      </c>
    </row>
    <row r="34" spans="1:22" ht="15" customHeight="1">
      <c r="A34" s="648" t="s">
        <v>775</v>
      </c>
      <c r="B34" s="651"/>
      <c r="C34" s="651"/>
      <c r="D34" s="651"/>
      <c r="E34" s="651" t="s">
        <v>776</v>
      </c>
      <c r="F34" s="649"/>
      <c r="G34" s="649"/>
      <c r="H34" s="649"/>
      <c r="I34" s="701"/>
      <c r="J34" s="701"/>
      <c r="K34" s="731">
        <v>17850</v>
      </c>
      <c r="L34" s="631" t="s">
        <v>849</v>
      </c>
      <c r="M34" s="631"/>
      <c r="S34" s="24">
        <v>1</v>
      </c>
      <c r="T34" s="24">
        <v>7</v>
      </c>
    </row>
    <row r="35" spans="1:22" ht="15" customHeight="1" thickBot="1">
      <c r="A35" s="662"/>
      <c r="B35" s="663"/>
      <c r="C35" s="663"/>
      <c r="D35" s="663"/>
      <c r="E35" s="663"/>
      <c r="F35" s="663"/>
      <c r="G35" s="663" t="s">
        <v>90</v>
      </c>
      <c r="H35" s="663"/>
      <c r="I35" s="664"/>
      <c r="J35" s="664"/>
      <c r="K35" s="828">
        <f>SUM(K31:K34)</f>
        <v>1505877.8299999998</v>
      </c>
      <c r="L35" s="631"/>
      <c r="M35"/>
      <c r="N35"/>
      <c r="O35"/>
      <c r="S35" s="24">
        <v>1.1000000000000001</v>
      </c>
      <c r="T35" s="24">
        <v>8</v>
      </c>
    </row>
    <row r="36" spans="1:22" ht="18.75" customHeight="1">
      <c r="A36" s="631"/>
      <c r="B36" s="631"/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S36" s="24">
        <v>1.2</v>
      </c>
      <c r="T36" s="24">
        <v>9</v>
      </c>
    </row>
    <row r="37" spans="1:22" ht="27.75" customHeight="1">
      <c r="A37" s="665" t="s">
        <v>536</v>
      </c>
      <c r="B37" s="632" t="s">
        <v>82</v>
      </c>
      <c r="C37" s="632" t="s">
        <v>83</v>
      </c>
      <c r="D37" s="632" t="s">
        <v>84</v>
      </c>
      <c r="E37" s="632" t="s">
        <v>535</v>
      </c>
      <c r="F37" s="632" t="s">
        <v>646</v>
      </c>
      <c r="G37" s="632" t="s">
        <v>85</v>
      </c>
      <c r="H37" s="632" t="s">
        <v>765</v>
      </c>
      <c r="I37" s="632" t="s">
        <v>109</v>
      </c>
      <c r="J37" s="632"/>
      <c r="K37" s="666" t="s">
        <v>534</v>
      </c>
      <c r="L37" s="632" t="s">
        <v>524</v>
      </c>
      <c r="M37" s="667" t="s">
        <v>694</v>
      </c>
      <c r="P37" s="702" t="s">
        <v>767</v>
      </c>
      <c r="Q37" s="696">
        <v>1</v>
      </c>
      <c r="S37" s="24">
        <v>1.3</v>
      </c>
      <c r="T37" s="24">
        <v>10</v>
      </c>
    </row>
    <row r="38" spans="1:22" ht="18.75" customHeight="1">
      <c r="A38" s="648" t="s">
        <v>91</v>
      </c>
      <c r="B38" s="651">
        <v>6</v>
      </c>
      <c r="C38" s="650">
        <f>N38+I38</f>
        <v>45.76</v>
      </c>
      <c r="D38" s="651">
        <v>26</v>
      </c>
      <c r="E38" s="650">
        <f>C38*D38*80</f>
        <v>95180.800000000003</v>
      </c>
      <c r="F38" s="651"/>
      <c r="G38" s="650">
        <f t="shared" ref="G38:G45" si="11">E38+F38</f>
        <v>95180.800000000003</v>
      </c>
      <c r="H38" s="651"/>
      <c r="I38" s="811">
        <v>0.9</v>
      </c>
      <c r="J38" s="829"/>
      <c r="K38" s="830">
        <f>G38+J38</f>
        <v>95180.800000000003</v>
      </c>
      <c r="L38" s="668">
        <v>38626</v>
      </c>
      <c r="M38" s="651" t="s">
        <v>696</v>
      </c>
      <c r="N38" s="24">
        <v>44.86</v>
      </c>
      <c r="P38" s="702" t="s">
        <v>768</v>
      </c>
      <c r="Q38" s="696">
        <v>1.1200000000000001</v>
      </c>
      <c r="S38" s="24">
        <v>1.4</v>
      </c>
      <c r="T38" s="24">
        <v>11</v>
      </c>
    </row>
    <row r="39" spans="1:22" ht="18.75" customHeight="1">
      <c r="A39" s="648" t="s">
        <v>508</v>
      </c>
      <c r="B39" s="651">
        <v>11</v>
      </c>
      <c r="C39" s="650">
        <f>N39+I39+H39</f>
        <v>34.550000000000004</v>
      </c>
      <c r="D39" s="651">
        <v>26</v>
      </c>
      <c r="E39" s="650">
        <f>C39*D39*80</f>
        <v>71864</v>
      </c>
      <c r="F39" s="650"/>
      <c r="G39" s="650">
        <f t="shared" si="11"/>
        <v>71864</v>
      </c>
      <c r="H39" s="831">
        <v>2.02</v>
      </c>
      <c r="I39" s="811">
        <v>1.4</v>
      </c>
      <c r="J39" s="829">
        <v>200</v>
      </c>
      <c r="K39" s="830">
        <f>G39+J39</f>
        <v>72064</v>
      </c>
      <c r="L39" s="668">
        <v>37009</v>
      </c>
      <c r="M39" s="651" t="s">
        <v>745</v>
      </c>
      <c r="N39" s="24">
        <v>31.13</v>
      </c>
      <c r="S39" s="24">
        <v>1.5</v>
      </c>
      <c r="T39" s="24">
        <v>12</v>
      </c>
    </row>
    <row r="40" spans="1:22" ht="20.25" customHeight="1">
      <c r="A40" s="669" t="s">
        <v>868</v>
      </c>
      <c r="B40" s="651">
        <v>9</v>
      </c>
      <c r="C40" s="650">
        <f>N40+I40</f>
        <v>25.79</v>
      </c>
      <c r="D40" s="651">
        <v>26</v>
      </c>
      <c r="E40" s="650">
        <f>C40*D40*74</f>
        <v>49619.96</v>
      </c>
      <c r="F40" s="781"/>
      <c r="G40" s="650">
        <f t="shared" si="11"/>
        <v>49619.96</v>
      </c>
      <c r="H40" s="651"/>
      <c r="I40" s="811">
        <v>1.2</v>
      </c>
      <c r="J40" s="705"/>
      <c r="K40" s="830">
        <f>G40+J40</f>
        <v>49619.96</v>
      </c>
      <c r="L40" s="668">
        <v>37781</v>
      </c>
      <c r="M40" s="651" t="s">
        <v>746</v>
      </c>
      <c r="N40" s="24">
        <v>24.59</v>
      </c>
    </row>
    <row r="41" spans="1:22" ht="20.25" customHeight="1">
      <c r="A41" s="783" t="s">
        <v>851</v>
      </c>
      <c r="B41" s="651">
        <v>0</v>
      </c>
      <c r="C41" s="650">
        <v>24.59</v>
      </c>
      <c r="D41" s="651">
        <v>7</v>
      </c>
      <c r="E41" s="650">
        <f>C41*D41*80</f>
        <v>13770.4</v>
      </c>
      <c r="F41" s="781"/>
      <c r="G41" s="650">
        <f t="shared" si="11"/>
        <v>13770.4</v>
      </c>
      <c r="H41" s="651"/>
      <c r="I41" s="811">
        <v>0</v>
      </c>
      <c r="J41" s="705"/>
      <c r="K41" s="830">
        <f>G41+J41</f>
        <v>13770.4</v>
      </c>
      <c r="L41" s="782"/>
      <c r="M41" s="817"/>
      <c r="N41" s="631"/>
      <c r="O41" s="631"/>
      <c r="P41" s="631"/>
    </row>
    <row r="42" spans="1:22" ht="18.75" customHeight="1">
      <c r="A42" s="648" t="s">
        <v>507</v>
      </c>
      <c r="B42" s="651">
        <v>7</v>
      </c>
      <c r="C42" s="650">
        <f>N42+I42</f>
        <v>18.11</v>
      </c>
      <c r="D42" s="651">
        <v>26</v>
      </c>
      <c r="E42" s="650">
        <f>C42*D42*80</f>
        <v>37668.800000000003</v>
      </c>
      <c r="F42" s="651"/>
      <c r="G42" s="650">
        <f t="shared" si="11"/>
        <v>37668.800000000003</v>
      </c>
      <c r="H42" s="651"/>
      <c r="I42" s="811">
        <v>1</v>
      </c>
      <c r="J42" s="705"/>
      <c r="K42" s="830">
        <f t="shared" ref="K42:K45" si="12">G42+H42</f>
        <v>37668.800000000003</v>
      </c>
      <c r="L42" s="670">
        <v>38579</v>
      </c>
      <c r="M42" s="812" t="s">
        <v>697</v>
      </c>
      <c r="N42" s="24">
        <v>17.11</v>
      </c>
    </row>
    <row r="43" spans="1:22" ht="18.75" customHeight="1">
      <c r="A43" s="648" t="s">
        <v>647</v>
      </c>
      <c r="B43" s="651"/>
      <c r="C43" s="650">
        <f>N43+I43+H43</f>
        <v>18.75</v>
      </c>
      <c r="D43" s="651">
        <v>11</v>
      </c>
      <c r="E43" s="650">
        <f>C43*585</f>
        <v>10968.75</v>
      </c>
      <c r="F43" s="651"/>
      <c r="G43" s="650">
        <f t="shared" si="11"/>
        <v>10968.75</v>
      </c>
      <c r="H43" s="649"/>
      <c r="I43" s="727"/>
      <c r="J43" s="704"/>
      <c r="K43" s="732">
        <f t="shared" si="12"/>
        <v>10968.75</v>
      </c>
      <c r="L43" s="671"/>
      <c r="M43" s="326"/>
      <c r="N43" s="24">
        <v>18.75</v>
      </c>
      <c r="P43" s="24" t="s">
        <v>812</v>
      </c>
    </row>
    <row r="44" spans="1:22" ht="18.75" customHeight="1">
      <c r="A44" s="648" t="s">
        <v>648</v>
      </c>
      <c r="B44" s="651"/>
      <c r="C44" s="650">
        <f>N44+I44+H44</f>
        <v>11.23</v>
      </c>
      <c r="D44" s="651">
        <v>26</v>
      </c>
      <c r="E44" s="650">
        <f>C44*312</f>
        <v>3503.76</v>
      </c>
      <c r="F44" s="651"/>
      <c r="G44" s="650">
        <f t="shared" si="11"/>
        <v>3503.76</v>
      </c>
      <c r="H44" s="651"/>
      <c r="I44" s="706"/>
      <c r="J44" s="705"/>
      <c r="K44" s="732">
        <f t="shared" si="12"/>
        <v>3503.76</v>
      </c>
      <c r="L44" s="671"/>
      <c r="M44" s="326"/>
      <c r="N44" s="24">
        <v>11.23</v>
      </c>
      <c r="P44" s="24" t="s">
        <v>813</v>
      </c>
    </row>
    <row r="45" spans="1:22" ht="18.75" customHeight="1">
      <c r="A45" s="648" t="s">
        <v>649</v>
      </c>
      <c r="B45" s="651"/>
      <c r="C45" s="650">
        <f>N45+I45+H45</f>
        <v>18.75</v>
      </c>
      <c r="D45" s="651">
        <v>26</v>
      </c>
      <c r="E45" s="650">
        <f>C45*936</f>
        <v>17550</v>
      </c>
      <c r="F45" s="651"/>
      <c r="G45" s="650">
        <f t="shared" si="11"/>
        <v>17550</v>
      </c>
      <c r="H45" s="651"/>
      <c r="I45" s="706"/>
      <c r="J45" s="705"/>
      <c r="K45" s="732">
        <f t="shared" si="12"/>
        <v>17550</v>
      </c>
      <c r="L45" s="671"/>
      <c r="M45" s="326"/>
      <c r="N45" s="24">
        <v>18.75</v>
      </c>
      <c r="P45" s="24" t="s">
        <v>814</v>
      </c>
      <c r="S45" s="24" t="s">
        <v>815</v>
      </c>
    </row>
    <row r="46" spans="1:22" ht="18.75" customHeight="1">
      <c r="A46" s="648" t="s">
        <v>801</v>
      </c>
      <c r="B46" s="651"/>
      <c r="C46" s="651" t="s">
        <v>800</v>
      </c>
      <c r="D46" s="651"/>
      <c r="E46" s="651"/>
      <c r="F46" s="651"/>
      <c r="G46" s="651"/>
      <c r="H46" s="649"/>
      <c r="I46" s="701"/>
      <c r="J46" s="701"/>
      <c r="K46" s="733">
        <v>88500</v>
      </c>
      <c r="P46" s="723" t="s">
        <v>650</v>
      </c>
      <c r="Q46" s="724"/>
      <c r="R46" s="725">
        <v>52.89</v>
      </c>
      <c r="S46" s="726">
        <v>26</v>
      </c>
      <c r="T46" s="725">
        <f>R46*375</f>
        <v>19833.75</v>
      </c>
      <c r="U46" s="672" t="s">
        <v>811</v>
      </c>
      <c r="V46" s="673"/>
    </row>
    <row r="47" spans="1:22" ht="18.75" customHeight="1">
      <c r="A47" s="35"/>
      <c r="B47" s="84"/>
      <c r="C47" s="84" t="s">
        <v>92</v>
      </c>
      <c r="D47" s="84"/>
      <c r="E47" s="84"/>
      <c r="F47" s="84"/>
      <c r="G47" s="84"/>
      <c r="H47" s="84"/>
      <c r="I47" s="674"/>
      <c r="J47" s="674"/>
      <c r="K47" s="512">
        <f>SUM(K38:K46)</f>
        <v>388826.47</v>
      </c>
    </row>
    <row r="48" spans="1:22" ht="18.75" customHeight="1" thickBot="1">
      <c r="A48" s="675"/>
      <c r="B48" s="676"/>
      <c r="C48" s="676"/>
      <c r="D48" s="676"/>
      <c r="E48" s="676"/>
      <c r="F48" s="676"/>
      <c r="G48" s="676"/>
      <c r="H48" s="676"/>
      <c r="I48" s="677"/>
      <c r="J48" s="677"/>
      <c r="K48" s="678"/>
      <c r="P48" s="631" t="s">
        <v>810</v>
      </c>
      <c r="S48" s="24" t="s">
        <v>817</v>
      </c>
    </row>
    <row r="49" spans="1:16" ht="14.25" thickBot="1">
      <c r="A49" s="679" t="s">
        <v>93</v>
      </c>
      <c r="B49" s="680"/>
      <c r="C49" s="680"/>
      <c r="D49" s="680"/>
      <c r="E49" s="680"/>
      <c r="F49" s="680"/>
      <c r="G49" s="680"/>
      <c r="H49" s="680"/>
      <c r="I49" s="681"/>
      <c r="J49" s="681"/>
      <c r="K49" s="682">
        <f>K35+K47</f>
        <v>1894704.2999999998</v>
      </c>
      <c r="L49" s="897" t="s">
        <v>816</v>
      </c>
      <c r="M49" s="728"/>
      <c r="N49" s="728"/>
      <c r="O49" s="728"/>
    </row>
    <row r="51" spans="1:16" ht="16.5" thickBot="1">
      <c r="A51" s="67" t="s">
        <v>94</v>
      </c>
    </row>
    <row r="52" spans="1:16">
      <c r="A52" s="832" t="s">
        <v>95</v>
      </c>
      <c r="B52" s="833"/>
      <c r="C52" s="833"/>
      <c r="D52" s="833"/>
      <c r="E52" s="833"/>
      <c r="F52" s="833"/>
      <c r="G52" s="834">
        <f>K49*0.0765</f>
        <v>144944.87894999998</v>
      </c>
    </row>
    <row r="53" spans="1:16">
      <c r="A53" s="835" t="s">
        <v>641</v>
      </c>
      <c r="B53" s="651"/>
      <c r="C53" s="651"/>
      <c r="D53" s="651"/>
      <c r="E53" s="651"/>
      <c r="F53" s="651"/>
      <c r="G53" s="836">
        <v>5250</v>
      </c>
    </row>
    <row r="54" spans="1:16" ht="13.5">
      <c r="A54" s="835" t="s">
        <v>870</v>
      </c>
      <c r="B54" s="651"/>
      <c r="C54" s="651"/>
      <c r="D54" s="651"/>
      <c r="E54" s="651"/>
      <c r="F54" s="651"/>
      <c r="G54" s="836">
        <v>204384.32</v>
      </c>
    </row>
    <row r="55" spans="1:16">
      <c r="A55" s="835" t="s">
        <v>640</v>
      </c>
      <c r="B55" s="651"/>
      <c r="C55" s="651"/>
      <c r="D55" s="651"/>
      <c r="E55" s="651"/>
      <c r="F55" s="651"/>
      <c r="G55" s="836">
        <v>15419.29</v>
      </c>
    </row>
    <row r="56" spans="1:16">
      <c r="A56" s="837" t="s">
        <v>633</v>
      </c>
      <c r="B56" s="817"/>
      <c r="C56" s="817"/>
      <c r="D56" s="817"/>
      <c r="E56" s="817"/>
      <c r="F56" s="817"/>
      <c r="G56" s="838">
        <v>10437.700000000001</v>
      </c>
    </row>
    <row r="57" spans="1:16" ht="13.5">
      <c r="A57" s="839" t="s">
        <v>561</v>
      </c>
      <c r="B57" s="646"/>
      <c r="C57" s="646"/>
      <c r="D57" s="646"/>
      <c r="E57" s="646"/>
      <c r="F57" s="646"/>
      <c r="G57" s="840">
        <v>41633</v>
      </c>
      <c r="K57" s="734" t="s">
        <v>819</v>
      </c>
      <c r="L57" s="735">
        <v>2012</v>
      </c>
      <c r="M57" s="739" t="s">
        <v>643</v>
      </c>
      <c r="N57" s="740">
        <v>2011</v>
      </c>
      <c r="O57" s="734" t="s">
        <v>558</v>
      </c>
      <c r="P57" s="745"/>
    </row>
    <row r="58" spans="1:16" ht="13.5">
      <c r="A58" s="835" t="s">
        <v>802</v>
      </c>
      <c r="B58" s="651"/>
      <c r="C58" s="651"/>
      <c r="D58" s="651"/>
      <c r="E58" s="651"/>
      <c r="F58" s="651"/>
      <c r="G58" s="836">
        <v>1059</v>
      </c>
      <c r="K58" s="736" t="s">
        <v>820</v>
      </c>
      <c r="L58" s="737">
        <v>2012</v>
      </c>
      <c r="M58" s="741" t="s">
        <v>644</v>
      </c>
      <c r="N58" s="742">
        <v>2011</v>
      </c>
      <c r="O58" s="736" t="s">
        <v>559</v>
      </c>
      <c r="P58" s="746"/>
    </row>
    <row r="59" spans="1:16" ht="13.5">
      <c r="A59" s="835" t="s">
        <v>562</v>
      </c>
      <c r="B59" s="651"/>
      <c r="C59" s="651"/>
      <c r="D59" s="651"/>
      <c r="E59" s="651"/>
      <c r="F59" s="651"/>
      <c r="G59" s="836">
        <v>715</v>
      </c>
      <c r="K59" s="736" t="s">
        <v>821</v>
      </c>
      <c r="L59" s="737">
        <v>2012</v>
      </c>
      <c r="M59" s="743" t="s">
        <v>645</v>
      </c>
      <c r="N59" s="744">
        <v>2011</v>
      </c>
      <c r="O59" s="747" t="s">
        <v>560</v>
      </c>
      <c r="P59" s="748"/>
    </row>
    <row r="60" spans="1:16" ht="13.5">
      <c r="A60" s="837" t="s">
        <v>803</v>
      </c>
      <c r="B60" s="817"/>
      <c r="C60" s="817"/>
      <c r="D60" s="817"/>
      <c r="E60" s="817"/>
      <c r="F60" s="817"/>
      <c r="G60" s="838">
        <v>325.75</v>
      </c>
      <c r="J60" s="683"/>
      <c r="K60" s="749" t="s">
        <v>822</v>
      </c>
      <c r="L60" s="737">
        <v>2012</v>
      </c>
      <c r="M60" s="107"/>
    </row>
    <row r="61" spans="1:16" ht="13.5">
      <c r="A61" s="837" t="s">
        <v>818</v>
      </c>
      <c r="B61" s="817"/>
      <c r="C61" s="817"/>
      <c r="D61" s="817"/>
      <c r="E61" s="817"/>
      <c r="F61" s="817"/>
      <c r="G61" s="838">
        <v>10</v>
      </c>
      <c r="J61" s="683"/>
      <c r="K61" s="161" t="s">
        <v>823</v>
      </c>
      <c r="L61" s="738">
        <v>2012</v>
      </c>
      <c r="M61" s="107"/>
    </row>
    <row r="62" spans="1:16" ht="13.5">
      <c r="A62" s="841" t="s">
        <v>692</v>
      </c>
      <c r="B62" s="812"/>
      <c r="C62" s="812"/>
      <c r="D62" s="812"/>
      <c r="E62" s="812"/>
      <c r="F62" s="812"/>
      <c r="G62" s="842">
        <v>-2279</v>
      </c>
      <c r="K62" s="685"/>
      <c r="L62" s="684"/>
      <c r="M62" s="633"/>
      <c r="N62" s="107"/>
    </row>
    <row r="63" spans="1:16" ht="15.75">
      <c r="A63" s="686" t="s">
        <v>566</v>
      </c>
      <c r="B63" s="658"/>
      <c r="C63" s="658"/>
      <c r="D63" s="658"/>
      <c r="E63" s="658"/>
      <c r="F63" s="658"/>
      <c r="G63" s="786">
        <v>15000</v>
      </c>
      <c r="H63" s="730"/>
    </row>
    <row r="64" spans="1:16">
      <c r="A64" s="835" t="s">
        <v>642</v>
      </c>
      <c r="B64" s="651"/>
      <c r="C64" s="651"/>
      <c r="D64" s="651"/>
      <c r="E64" s="651"/>
      <c r="F64" s="651"/>
      <c r="G64" s="836">
        <v>8500</v>
      </c>
    </row>
    <row r="65" spans="1:17">
      <c r="A65" s="835" t="s">
        <v>104</v>
      </c>
      <c r="B65" s="651"/>
      <c r="C65" s="651"/>
      <c r="D65" s="651"/>
      <c r="E65" s="651"/>
      <c r="F65" s="651"/>
      <c r="G65" s="836">
        <v>1500</v>
      </c>
    </row>
    <row r="66" spans="1:17" ht="13.5" thickBot="1">
      <c r="A66" s="843" t="s">
        <v>850</v>
      </c>
      <c r="B66" s="844"/>
      <c r="C66" s="844"/>
      <c r="D66" s="844"/>
      <c r="E66" s="844"/>
      <c r="F66" s="844"/>
      <c r="G66" s="845">
        <f>(K49-K34-K46-K45-K43-K44)*0.1</f>
        <v>175633.179</v>
      </c>
      <c r="Q66" s="504"/>
    </row>
    <row r="67" spans="1:17" ht="14.25" thickTop="1" thickBot="1">
      <c r="A67" s="687" t="s">
        <v>105</v>
      </c>
      <c r="B67" s="688"/>
      <c r="C67" s="688"/>
      <c r="D67" s="688"/>
      <c r="E67" s="688"/>
      <c r="F67" s="688"/>
      <c r="G67" s="787">
        <f>SUM(G52:G66)</f>
        <v>622533.11794999999</v>
      </c>
    </row>
    <row r="68" spans="1:17" ht="15" thickTop="1" thickBot="1">
      <c r="A68" s="689" t="s">
        <v>106</v>
      </c>
      <c r="B68" s="690"/>
      <c r="C68" s="690"/>
      <c r="D68" s="690"/>
      <c r="E68" s="690"/>
      <c r="F68" s="690"/>
      <c r="G68" s="691">
        <f>K49+G67</f>
        <v>2517237.4179499997</v>
      </c>
    </row>
    <row r="70" spans="1:17">
      <c r="E70" s="692"/>
    </row>
  </sheetData>
  <pageMargins left="0.7" right="0.7" top="0.75" bottom="0.75" header="0.3" footer="0.3"/>
  <pageSetup orientation="landscape" verticalDpi="0" r:id="rId1"/>
  <headerFooter>
    <oddHeader xml:space="preserve">&amp;C&amp;"Arial,Bold"&amp;12PAYROLL - 642&amp;"Arial,Regular"&amp;10
</oddHeader>
    <oddFooter>&amp;L&amp;Z&amp;F, &amp;A&amp;R&amp;D</oddFooter>
  </headerFooter>
  <rowBreaks count="1" manualBreakCount="1">
    <brk id="3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pane ySplit="1" topLeftCell="A2" activePane="bottomLeft" state="frozen"/>
      <selection pane="bottomLeft" activeCell="J5" sqref="J5"/>
    </sheetView>
  </sheetViews>
  <sheetFormatPr defaultRowHeight="12.75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325" customFormat="1" ht="21" customHeight="1">
      <c r="A1" s="539"/>
      <c r="B1" s="540" t="s">
        <v>362</v>
      </c>
      <c r="C1" s="541" t="s">
        <v>359</v>
      </c>
      <c r="D1" s="541" t="s">
        <v>637</v>
      </c>
      <c r="E1" s="541" t="s">
        <v>363</v>
      </c>
      <c r="F1" s="541" t="s">
        <v>364</v>
      </c>
      <c r="G1" s="541" t="s">
        <v>361</v>
      </c>
      <c r="H1" s="541" t="s">
        <v>712</v>
      </c>
      <c r="I1" s="167" t="s">
        <v>210</v>
      </c>
      <c r="J1" s="776">
        <v>2011</v>
      </c>
    </row>
    <row r="2" spans="1:12" s="325" customFormat="1" ht="21" customHeight="1">
      <c r="A2" s="542" t="s">
        <v>365</v>
      </c>
      <c r="B2" s="543">
        <v>61865</v>
      </c>
      <c r="C2" s="543">
        <f>B2*0.0765</f>
        <v>4732.6724999999997</v>
      </c>
      <c r="D2" s="543">
        <v>119.9</v>
      </c>
      <c r="E2" s="544">
        <f>B2/100*3.33*1.36*0.85</f>
        <v>2381.480802</v>
      </c>
      <c r="F2" s="543">
        <v>1455.67</v>
      </c>
      <c r="G2" s="543">
        <v>8960.0400000000009</v>
      </c>
      <c r="H2" s="543">
        <f>B2*0.095</f>
        <v>5877.1750000000002</v>
      </c>
      <c r="I2" s="170">
        <f>SUM(B2:H2)</f>
        <v>85391.93830200001</v>
      </c>
      <c r="J2" s="24"/>
    </row>
    <row r="3" spans="1:12" ht="18" customHeight="1">
      <c r="A3" s="545" t="s">
        <v>365</v>
      </c>
      <c r="B3" s="544">
        <v>61268</v>
      </c>
      <c r="C3" s="544">
        <f>B3*0.0765</f>
        <v>4687.0019999999995</v>
      </c>
      <c r="D3" s="544">
        <v>119.9</v>
      </c>
      <c r="E3" s="544">
        <f t="shared" ref="E3:E20" si="0">B3/100*3.33*1.36*0.85</f>
        <v>2358.4994063999998</v>
      </c>
      <c r="F3" s="544">
        <v>1455.67</v>
      </c>
      <c r="G3" s="544">
        <v>8960.0400000000009</v>
      </c>
      <c r="H3" s="544">
        <f t="shared" ref="H3:H25" si="1">B3*0.095</f>
        <v>5820.46</v>
      </c>
      <c r="I3" s="168">
        <f t="shared" ref="I3:I8" si="2">SUM(B3:H3)</f>
        <v>84669.571406399991</v>
      </c>
    </row>
    <row r="4" spans="1:12" ht="18" customHeight="1">
      <c r="A4" s="553" t="s">
        <v>365</v>
      </c>
      <c r="B4" s="554">
        <v>61269</v>
      </c>
      <c r="C4" s="554">
        <f>B4*0.0765</f>
        <v>4687.0784999999996</v>
      </c>
      <c r="D4" s="554">
        <v>119.9</v>
      </c>
      <c r="E4" s="554">
        <f t="shared" si="0"/>
        <v>2358.5379012000003</v>
      </c>
      <c r="F4" s="554">
        <v>1455.67</v>
      </c>
      <c r="G4" s="554">
        <v>8960.0400000000009</v>
      </c>
      <c r="H4" s="554">
        <f t="shared" si="1"/>
        <v>5820.5550000000003</v>
      </c>
      <c r="I4" s="535">
        <f>SUM(B4:H4)</f>
        <v>84670.781401199987</v>
      </c>
    </row>
    <row r="5" spans="1:12" ht="18" customHeight="1">
      <c r="A5" s="583" t="s">
        <v>366</v>
      </c>
      <c r="B5" s="543">
        <v>52203</v>
      </c>
      <c r="C5" s="543">
        <f>B5*0.0765</f>
        <v>3993.5295000000001</v>
      </c>
      <c r="D5" s="543">
        <v>119.9</v>
      </c>
      <c r="E5" s="543">
        <f>B5/100*3.33*1.36*0.85</f>
        <v>2009.5440444000001</v>
      </c>
      <c r="F5" s="543">
        <v>1455.67</v>
      </c>
      <c r="G5" s="543">
        <v>4777.76</v>
      </c>
      <c r="H5" s="543">
        <f>B5*0.095</f>
        <v>4959.2849999999999</v>
      </c>
      <c r="I5" s="622">
        <f>SUM(B5:H5)</f>
        <v>69518.688544399993</v>
      </c>
      <c r="J5" s="326"/>
    </row>
    <row r="6" spans="1:12" ht="18" customHeight="1">
      <c r="A6" s="584" t="s">
        <v>366</v>
      </c>
      <c r="B6" s="544">
        <v>52504.3</v>
      </c>
      <c r="C6" s="544">
        <f t="shared" ref="C6:C35" si="3">B6*0.0765</f>
        <v>4016.5789500000001</v>
      </c>
      <c r="D6" s="544">
        <v>119.9</v>
      </c>
      <c r="E6" s="544">
        <f t="shared" si="0"/>
        <v>2021.1425276400003</v>
      </c>
      <c r="F6" s="544">
        <v>1455.67</v>
      </c>
      <c r="G6" s="544">
        <v>8960.0400000000009</v>
      </c>
      <c r="H6" s="544">
        <f t="shared" si="1"/>
        <v>4987.9085000000005</v>
      </c>
      <c r="I6" s="168">
        <f t="shared" si="2"/>
        <v>74065.539977640015</v>
      </c>
    </row>
    <row r="7" spans="1:12" ht="18" customHeight="1">
      <c r="A7" s="585" t="s">
        <v>366</v>
      </c>
      <c r="B7" s="547">
        <v>51304.3</v>
      </c>
      <c r="C7" s="547">
        <f>B7*0.0765</f>
        <v>3924.7789500000003</v>
      </c>
      <c r="D7" s="547">
        <v>119.9</v>
      </c>
      <c r="E7" s="547">
        <f>B7/100*3.33*1.36*0.85</f>
        <v>1974.9487676400001</v>
      </c>
      <c r="F7" s="547">
        <v>1455.67</v>
      </c>
      <c r="G7" s="547">
        <v>4777.76</v>
      </c>
      <c r="H7" s="547">
        <f>B7*0.095</f>
        <v>4873.9085000000005</v>
      </c>
      <c r="I7" s="620">
        <f>SUM(B7:H7)</f>
        <v>68431.266217640004</v>
      </c>
      <c r="L7" s="319"/>
    </row>
    <row r="8" spans="1:12" s="107" customFormat="1" ht="18" customHeight="1">
      <c r="A8" s="618" t="s">
        <v>716</v>
      </c>
      <c r="B8" s="603">
        <v>55456.37</v>
      </c>
      <c r="C8" s="603">
        <f t="shared" si="3"/>
        <v>4242.4123049999998</v>
      </c>
      <c r="D8" s="603">
        <v>119.9</v>
      </c>
      <c r="E8" s="617">
        <f t="shared" si="0"/>
        <v>2134.7818718760004</v>
      </c>
      <c r="F8" s="600">
        <v>1455.67</v>
      </c>
      <c r="G8" s="603">
        <v>4777.76</v>
      </c>
      <c r="H8" s="600">
        <f t="shared" si="1"/>
        <v>5268.3551500000003</v>
      </c>
      <c r="I8" s="621">
        <f t="shared" si="2"/>
        <v>73455.249326876001</v>
      </c>
    </row>
    <row r="9" spans="1:12" ht="18" customHeight="1">
      <c r="A9" s="583" t="s">
        <v>367</v>
      </c>
      <c r="B9" s="543">
        <v>48731.7</v>
      </c>
      <c r="C9" s="543">
        <f>B9*0.0765</f>
        <v>3727.9750499999996</v>
      </c>
      <c r="D9" s="543">
        <v>119.9</v>
      </c>
      <c r="E9" s="543">
        <f>B9/100*3.33*1.36*0.85</f>
        <v>1875.91704516</v>
      </c>
      <c r="F9" s="543">
        <v>1455.67</v>
      </c>
      <c r="G9" s="543">
        <v>4776.76</v>
      </c>
      <c r="H9" s="543">
        <f>B9*0.095</f>
        <v>4629.5114999999996</v>
      </c>
      <c r="I9" s="622">
        <f>SUM(B9:H9)</f>
        <v>65317.433595160001</v>
      </c>
      <c r="J9" s="326"/>
    </row>
    <row r="10" spans="1:12" ht="18" customHeight="1">
      <c r="A10" s="584" t="s">
        <v>367</v>
      </c>
      <c r="B10" s="544">
        <v>49693.7</v>
      </c>
      <c r="C10" s="544">
        <f t="shared" ref="C10:C17" si="4">B10*0.0765</f>
        <v>3801.5680499999999</v>
      </c>
      <c r="D10" s="544">
        <v>119.9</v>
      </c>
      <c r="E10" s="544">
        <f t="shared" si="0"/>
        <v>1912.9490427599999</v>
      </c>
      <c r="F10" s="544">
        <v>1455.67</v>
      </c>
      <c r="G10" s="544">
        <v>4777.76</v>
      </c>
      <c r="H10" s="544">
        <f t="shared" si="1"/>
        <v>4720.9014999999999</v>
      </c>
      <c r="I10" s="623">
        <f t="shared" ref="I10:I27" si="5">SUM(B10:H10)</f>
        <v>66482.448592760004</v>
      </c>
      <c r="J10" s="326"/>
    </row>
    <row r="11" spans="1:12" ht="18" customHeight="1">
      <c r="A11" s="584" t="s">
        <v>367</v>
      </c>
      <c r="B11" s="544">
        <v>49093.7</v>
      </c>
      <c r="C11" s="544">
        <f>B11*0.0765</f>
        <v>3755.6680499999998</v>
      </c>
      <c r="D11" s="544">
        <v>119.9</v>
      </c>
      <c r="E11" s="544">
        <f>B11/100*3.33*1.36*0.85</f>
        <v>1889.8521627600001</v>
      </c>
      <c r="F11" s="544">
        <v>1455.67</v>
      </c>
      <c r="G11" s="544">
        <v>8960.0400000000009</v>
      </c>
      <c r="H11" s="544">
        <f>B11*0.095</f>
        <v>4663.9014999999999</v>
      </c>
      <c r="I11" s="168">
        <f>SUM(B11:H11)</f>
        <v>69938.731712759996</v>
      </c>
    </row>
    <row r="12" spans="1:12" ht="18" customHeight="1">
      <c r="A12" s="584" t="s">
        <v>367</v>
      </c>
      <c r="B12" s="544">
        <v>48135.7</v>
      </c>
      <c r="C12" s="544">
        <f t="shared" si="4"/>
        <v>3682.3810499999995</v>
      </c>
      <c r="D12" s="544">
        <v>119.9</v>
      </c>
      <c r="E12" s="544">
        <f t="shared" si="0"/>
        <v>1852.9741443599999</v>
      </c>
      <c r="F12" s="544">
        <v>1455.67</v>
      </c>
      <c r="G12" s="544">
        <v>4777.76</v>
      </c>
      <c r="H12" s="544">
        <f t="shared" si="1"/>
        <v>4572.8914999999997</v>
      </c>
      <c r="I12" s="623">
        <f t="shared" si="5"/>
        <v>64597.276694359993</v>
      </c>
      <c r="J12" s="326"/>
    </row>
    <row r="13" spans="1:12" ht="18" customHeight="1">
      <c r="A13" s="584" t="s">
        <v>367</v>
      </c>
      <c r="B13" s="544">
        <v>46636.7</v>
      </c>
      <c r="C13" s="544">
        <f>B13*0.0765</f>
        <v>3567.7075499999996</v>
      </c>
      <c r="D13" s="544">
        <v>119.9</v>
      </c>
      <c r="E13" s="544">
        <f>B13/100*3.33*1.36*0.85</f>
        <v>1795.2704391599998</v>
      </c>
      <c r="F13" s="544">
        <v>1455.67</v>
      </c>
      <c r="G13" s="544">
        <v>7301.36</v>
      </c>
      <c r="H13" s="544">
        <f>B13*0.095</f>
        <v>4430.4865</v>
      </c>
      <c r="I13" s="623">
        <f>SUM(B13:H13)</f>
        <v>65307.094489159994</v>
      </c>
      <c r="J13" s="326"/>
    </row>
    <row r="14" spans="1:12" ht="18" customHeight="1">
      <c r="A14" s="585" t="s">
        <v>367</v>
      </c>
      <c r="B14" s="547">
        <v>49636.7</v>
      </c>
      <c r="C14" s="547">
        <f>B14*0.0765</f>
        <v>3797.2075499999996</v>
      </c>
      <c r="D14" s="547">
        <v>119.9</v>
      </c>
      <c r="E14" s="547">
        <f>B14/100*3.33*1.36*0.85</f>
        <v>1910.7548391600003</v>
      </c>
      <c r="F14" s="547">
        <v>1455.67</v>
      </c>
      <c r="G14" s="547">
        <v>4777.76</v>
      </c>
      <c r="H14" s="547">
        <f>B14*0.095</f>
        <v>4715.4865</v>
      </c>
      <c r="I14" s="620">
        <f>SUM(B14:H14)</f>
        <v>66413.478889160004</v>
      </c>
      <c r="J14" s="326"/>
    </row>
    <row r="15" spans="1:12" ht="18" customHeight="1">
      <c r="A15" s="583" t="s">
        <v>368</v>
      </c>
      <c r="B15" s="543">
        <v>42269.3</v>
      </c>
      <c r="C15" s="543">
        <f>B15*0.0765</f>
        <v>3233.6014500000001</v>
      </c>
      <c r="D15" s="543">
        <v>119.9</v>
      </c>
      <c r="E15" s="543">
        <f>B15/100*3.33*1.36*0.85</f>
        <v>1627.1482496400001</v>
      </c>
      <c r="F15" s="543">
        <v>1455.67</v>
      </c>
      <c r="G15" s="543">
        <v>8960.0400000000009</v>
      </c>
      <c r="H15" s="543">
        <f>B15*0.095</f>
        <v>4015.5835000000002</v>
      </c>
      <c r="I15" s="622">
        <f>SUM(B15:H15)</f>
        <v>61681.243199640005</v>
      </c>
      <c r="J15" s="326"/>
    </row>
    <row r="16" spans="1:12" ht="18" customHeight="1">
      <c r="A16" s="545" t="s">
        <v>368</v>
      </c>
      <c r="B16" s="544">
        <v>42631.3</v>
      </c>
      <c r="C16" s="544">
        <f t="shared" si="4"/>
        <v>3261.2944500000003</v>
      </c>
      <c r="D16" s="544">
        <v>119.9</v>
      </c>
      <c r="E16" s="544">
        <f t="shared" si="0"/>
        <v>1641.0833672400004</v>
      </c>
      <c r="F16" s="544">
        <v>1455.67</v>
      </c>
      <c r="G16" s="544">
        <v>4777.76</v>
      </c>
      <c r="H16" s="544">
        <f t="shared" si="1"/>
        <v>4049.9735000000005</v>
      </c>
      <c r="I16" s="168">
        <f t="shared" si="5"/>
        <v>57936.981317240003</v>
      </c>
    </row>
    <row r="17" spans="1:13" ht="18" customHeight="1">
      <c r="A17" s="545" t="s">
        <v>368</v>
      </c>
      <c r="B17" s="544">
        <v>43831.3</v>
      </c>
      <c r="C17" s="544">
        <f t="shared" si="4"/>
        <v>3353.0944500000001</v>
      </c>
      <c r="D17" s="544">
        <v>119.9</v>
      </c>
      <c r="E17" s="544">
        <f t="shared" si="0"/>
        <v>1687.2771272400003</v>
      </c>
      <c r="F17" s="544">
        <v>1455.67</v>
      </c>
      <c r="G17" s="544">
        <v>8960.0400000000009</v>
      </c>
      <c r="H17" s="544">
        <f t="shared" si="1"/>
        <v>4163.9735000000001</v>
      </c>
      <c r="I17" s="168">
        <f t="shared" si="5"/>
        <v>63571.255077239999</v>
      </c>
    </row>
    <row r="18" spans="1:13" ht="18" customHeight="1">
      <c r="A18" s="545" t="s">
        <v>368</v>
      </c>
      <c r="B18" s="544">
        <v>42631.3</v>
      </c>
      <c r="C18" s="544">
        <f t="shared" ref="C18:C20" si="6">B18*0.0765</f>
        <v>3261.2944500000003</v>
      </c>
      <c r="D18" s="544">
        <v>119.9</v>
      </c>
      <c r="E18" s="544">
        <f t="shared" si="0"/>
        <v>1641.0833672400004</v>
      </c>
      <c r="F18" s="544">
        <v>1455.67</v>
      </c>
      <c r="G18" s="544">
        <v>6983.72</v>
      </c>
      <c r="H18" s="544">
        <f t="shared" si="1"/>
        <v>4049.9735000000005</v>
      </c>
      <c r="I18" s="168">
        <f t="shared" ref="I18:I20" si="7">SUM(B18:H18)</f>
        <v>60142.941317240002</v>
      </c>
    </row>
    <row r="19" spans="1:13" ht="18" customHeight="1">
      <c r="A19" s="545" t="s">
        <v>368</v>
      </c>
      <c r="B19" s="544">
        <v>42631.3</v>
      </c>
      <c r="C19" s="544">
        <f t="shared" si="6"/>
        <v>3261.2944500000003</v>
      </c>
      <c r="D19" s="544">
        <v>119.9</v>
      </c>
      <c r="E19" s="544">
        <f t="shared" si="0"/>
        <v>1641.0833672400004</v>
      </c>
      <c r="F19" s="544">
        <v>1455.67</v>
      </c>
      <c r="G19" s="544">
        <v>8960.0400000000009</v>
      </c>
      <c r="H19" s="544">
        <f t="shared" si="1"/>
        <v>4049.9735000000005</v>
      </c>
      <c r="I19" s="168">
        <f t="shared" si="7"/>
        <v>62119.261317240002</v>
      </c>
    </row>
    <row r="20" spans="1:13" ht="18" customHeight="1">
      <c r="A20" s="545" t="s">
        <v>368</v>
      </c>
      <c r="B20" s="544">
        <v>41671.300000000003</v>
      </c>
      <c r="C20" s="544">
        <f t="shared" si="6"/>
        <v>3187.8544500000003</v>
      </c>
      <c r="D20" s="544">
        <v>119.9</v>
      </c>
      <c r="E20" s="544">
        <f t="shared" si="0"/>
        <v>1604.1283592400002</v>
      </c>
      <c r="F20" s="544">
        <v>1455.67</v>
      </c>
      <c r="G20" s="544">
        <v>4777.76</v>
      </c>
      <c r="H20" s="544">
        <f t="shared" si="1"/>
        <v>3958.7735000000002</v>
      </c>
      <c r="I20" s="168">
        <f t="shared" si="7"/>
        <v>56775.386309240006</v>
      </c>
    </row>
    <row r="21" spans="1:13" ht="18" customHeight="1">
      <c r="A21" s="545" t="s">
        <v>717</v>
      </c>
      <c r="B21" s="544">
        <v>250096.8</v>
      </c>
      <c r="C21" s="544">
        <f t="shared" ref="C21:C22" si="8">B21*0.0765</f>
        <v>19132.405199999997</v>
      </c>
      <c r="D21" s="544">
        <v>720</v>
      </c>
      <c r="E21" s="544">
        <f t="shared" ref="E21:E26" si="9">B21/100*3.33*1.36*0.85</f>
        <v>9627.4262966400001</v>
      </c>
      <c r="F21" s="544">
        <v>8734.02</v>
      </c>
      <c r="G21" s="544">
        <v>31503.8</v>
      </c>
      <c r="H21" s="544">
        <f t="shared" si="1"/>
        <v>23759.196</v>
      </c>
      <c r="I21" s="168">
        <f t="shared" ref="I21:I22" si="10">SUM(B21:H21)</f>
        <v>343573.64749663998</v>
      </c>
    </row>
    <row r="22" spans="1:13" ht="18" customHeight="1">
      <c r="A22" s="545" t="s">
        <v>718</v>
      </c>
      <c r="B22" s="544">
        <v>80054.179999999993</v>
      </c>
      <c r="C22" s="544">
        <f t="shared" si="8"/>
        <v>6124.144769999999</v>
      </c>
      <c r="D22" s="544">
        <v>240</v>
      </c>
      <c r="E22" s="544">
        <f t="shared" si="9"/>
        <v>3081.669648264</v>
      </c>
      <c r="F22" s="544">
        <v>2911.3420000000001</v>
      </c>
      <c r="G22" s="544">
        <v>9555.52</v>
      </c>
      <c r="H22" s="544">
        <f t="shared" si="1"/>
        <v>7605.1470999999992</v>
      </c>
      <c r="I22" s="168">
        <f t="shared" si="10"/>
        <v>109572.003518264</v>
      </c>
    </row>
    <row r="23" spans="1:13" ht="18" customHeight="1">
      <c r="A23" s="553" t="s">
        <v>706</v>
      </c>
      <c r="B23" s="554">
        <v>39372.449999999997</v>
      </c>
      <c r="C23" s="554">
        <f>B23*0.0765</f>
        <v>3011.9924249999999</v>
      </c>
      <c r="D23" s="554">
        <v>120</v>
      </c>
      <c r="E23" s="554">
        <f t="shared" si="9"/>
        <v>1515.6345882599999</v>
      </c>
      <c r="F23" s="544">
        <v>1455.67</v>
      </c>
      <c r="G23" s="554">
        <v>4777.76</v>
      </c>
      <c r="H23" s="544">
        <f t="shared" si="1"/>
        <v>3740.3827499999998</v>
      </c>
      <c r="I23" s="535">
        <f>SUM(B23:H23)</f>
        <v>53993.889763259991</v>
      </c>
      <c r="J23" s="536"/>
      <c r="L23" s="536"/>
    </row>
    <row r="24" spans="1:13" ht="17.25" customHeight="1">
      <c r="A24" s="548" t="s">
        <v>110</v>
      </c>
      <c r="B24" s="543">
        <v>65220</v>
      </c>
      <c r="C24" s="543">
        <f t="shared" si="3"/>
        <v>4989.33</v>
      </c>
      <c r="D24" s="549"/>
      <c r="E24" s="543">
        <f t="shared" si="9"/>
        <v>2510.6308560000002</v>
      </c>
      <c r="F24" s="549"/>
      <c r="G24" s="549"/>
      <c r="H24" s="543">
        <f t="shared" si="1"/>
        <v>6195.9</v>
      </c>
      <c r="I24" s="170">
        <f t="shared" si="5"/>
        <v>78915.860855999999</v>
      </c>
    </row>
    <row r="25" spans="1:13" ht="18" customHeight="1">
      <c r="A25" s="550" t="s">
        <v>241</v>
      </c>
      <c r="B25" s="544">
        <v>11869</v>
      </c>
      <c r="C25" s="544">
        <f t="shared" si="3"/>
        <v>907.97849999999994</v>
      </c>
      <c r="D25" s="551"/>
      <c r="E25" s="544">
        <f t="shared" si="9"/>
        <v>456.89478120000001</v>
      </c>
      <c r="F25" s="551"/>
      <c r="G25" s="551"/>
      <c r="H25" s="544">
        <f t="shared" si="1"/>
        <v>1127.5550000000001</v>
      </c>
      <c r="I25" s="168">
        <f t="shared" si="5"/>
        <v>14361.4282812</v>
      </c>
      <c r="J25" s="319"/>
      <c r="L25" s="536"/>
    </row>
    <row r="26" spans="1:13" ht="18" customHeight="1">
      <c r="A26" s="550" t="s">
        <v>713</v>
      </c>
      <c r="B26" s="544">
        <v>16124</v>
      </c>
      <c r="C26" s="544">
        <f t="shared" si="3"/>
        <v>1233.4859999999999</v>
      </c>
      <c r="D26" s="544">
        <v>492</v>
      </c>
      <c r="E26" s="544">
        <f t="shared" si="9"/>
        <v>620.69015520000005</v>
      </c>
      <c r="F26" s="544">
        <v>650.21119999999996</v>
      </c>
      <c r="G26" s="551"/>
      <c r="H26" s="551"/>
      <c r="I26" s="168">
        <f t="shared" si="5"/>
        <v>19120.387355200004</v>
      </c>
      <c r="M26" s="536"/>
    </row>
    <row r="27" spans="1:13" ht="18" customHeight="1">
      <c r="A27" s="599" t="s">
        <v>711</v>
      </c>
      <c r="B27" s="601"/>
      <c r="C27" s="601"/>
      <c r="D27" s="601"/>
      <c r="E27" s="600">
        <v>965.41</v>
      </c>
      <c r="F27" s="600">
        <v>405.59</v>
      </c>
      <c r="G27" s="601"/>
      <c r="H27" s="619"/>
      <c r="I27" s="168">
        <f t="shared" si="5"/>
        <v>1371</v>
      </c>
      <c r="M27" s="536"/>
    </row>
    <row r="28" spans="1:13" ht="18" customHeight="1">
      <c r="A28" s="542" t="s">
        <v>369</v>
      </c>
      <c r="B28" s="543">
        <v>86707.199999999997</v>
      </c>
      <c r="C28" s="543">
        <f t="shared" si="3"/>
        <v>6633.1007999999993</v>
      </c>
      <c r="D28" s="543">
        <v>120</v>
      </c>
      <c r="E28" s="543">
        <f t="shared" ref="E28:E34" si="11">B28/100*0.44*1.36*0.85</f>
        <v>441.02750207999998</v>
      </c>
      <c r="F28" s="543">
        <v>1455.671</v>
      </c>
      <c r="G28" s="543">
        <v>8960.0400000000009</v>
      </c>
      <c r="H28" s="543">
        <f t="shared" ref="H28:H31" si="12">B28*0.095</f>
        <v>8237.1839999999993</v>
      </c>
      <c r="I28" s="170">
        <f t="shared" ref="I28:I33" si="13">SUM(B28:H28)</f>
        <v>112554.22330207999</v>
      </c>
    </row>
    <row r="29" spans="1:13" ht="18" customHeight="1">
      <c r="A29" s="545" t="s">
        <v>525</v>
      </c>
      <c r="B29" s="544">
        <v>69769.600000000006</v>
      </c>
      <c r="C29" s="544">
        <f t="shared" ref="C29" si="14">B29*0.0765</f>
        <v>5337.3744000000006</v>
      </c>
      <c r="D29" s="544">
        <v>120</v>
      </c>
      <c r="E29" s="544">
        <f t="shared" si="11"/>
        <v>354.87609344000003</v>
      </c>
      <c r="F29" s="544">
        <v>1455.671</v>
      </c>
      <c r="G29" s="544">
        <v>8960.0400000000009</v>
      </c>
      <c r="H29" s="544">
        <f t="shared" si="12"/>
        <v>6628.112000000001</v>
      </c>
      <c r="I29" s="168">
        <f t="shared" ref="I29" si="15">SUM(B29:H29)</f>
        <v>92625.673493440001</v>
      </c>
      <c r="M29" s="536"/>
    </row>
    <row r="30" spans="1:13" ht="18" customHeight="1">
      <c r="A30" s="545" t="s">
        <v>370</v>
      </c>
      <c r="B30" s="544">
        <v>49276</v>
      </c>
      <c r="C30" s="544">
        <f t="shared" si="3"/>
        <v>3769.614</v>
      </c>
      <c r="D30" s="544">
        <v>120</v>
      </c>
      <c r="E30" s="544">
        <f t="shared" si="11"/>
        <v>250.63744640000002</v>
      </c>
      <c r="F30" s="544">
        <v>1118.961</v>
      </c>
      <c r="G30" s="544">
        <v>4777.76</v>
      </c>
      <c r="H30" s="544">
        <f t="shared" si="12"/>
        <v>4681.22</v>
      </c>
      <c r="I30" s="168">
        <f t="shared" si="13"/>
        <v>63994.192446400004</v>
      </c>
    </row>
    <row r="31" spans="1:13" ht="18" customHeight="1">
      <c r="A31" s="546" t="s">
        <v>360</v>
      </c>
      <c r="B31" s="547">
        <v>37107</v>
      </c>
      <c r="C31" s="547">
        <f t="shared" si="3"/>
        <v>2838.6855</v>
      </c>
      <c r="D31" s="547">
        <v>119.9</v>
      </c>
      <c r="E31" s="547">
        <f t="shared" si="11"/>
        <v>188.7410448</v>
      </c>
      <c r="F31" s="547">
        <v>1455.671</v>
      </c>
      <c r="G31" s="547">
        <v>4777.76</v>
      </c>
      <c r="H31" s="547">
        <f t="shared" si="12"/>
        <v>3525.165</v>
      </c>
      <c r="I31" s="169">
        <f t="shared" si="13"/>
        <v>50012.922544800007</v>
      </c>
      <c r="J31" s="536"/>
    </row>
    <row r="32" spans="1:13" ht="18" customHeight="1">
      <c r="A32" s="542" t="s">
        <v>709</v>
      </c>
      <c r="B32" s="543">
        <v>7721</v>
      </c>
      <c r="C32" s="543">
        <f t="shared" ref="C32" si="16">B32*0.0765</f>
        <v>590.65649999999994</v>
      </c>
      <c r="D32" s="543">
        <v>60</v>
      </c>
      <c r="E32" s="543">
        <f t="shared" si="11"/>
        <v>39.272094400000007</v>
      </c>
      <c r="F32" s="543">
        <v>650.21119999999996</v>
      </c>
      <c r="G32" s="549"/>
      <c r="H32" s="549"/>
      <c r="I32" s="170">
        <f t="shared" ref="I32" si="17">SUM(B32:H32)</f>
        <v>9061.1397943999982</v>
      </c>
    </row>
    <row r="33" spans="1:12" ht="18" customHeight="1">
      <c r="A33" s="545" t="s">
        <v>708</v>
      </c>
      <c r="B33" s="544">
        <v>3469</v>
      </c>
      <c r="C33" s="544">
        <f t="shared" si="3"/>
        <v>265.37849999999997</v>
      </c>
      <c r="D33" s="544">
        <v>50</v>
      </c>
      <c r="E33" s="544">
        <f t="shared" si="11"/>
        <v>17.6447216</v>
      </c>
      <c r="F33" s="544">
        <v>650.21119999999996</v>
      </c>
      <c r="G33" s="551"/>
      <c r="H33" s="551"/>
      <c r="I33" s="168">
        <f t="shared" si="13"/>
        <v>4452.2344216000001</v>
      </c>
    </row>
    <row r="34" spans="1:12" ht="18" customHeight="1">
      <c r="A34" s="545" t="s">
        <v>707</v>
      </c>
      <c r="B34" s="544">
        <v>17372</v>
      </c>
      <c r="C34" s="544">
        <f>B34*0.0765</f>
        <v>1328.9580000000001</v>
      </c>
      <c r="D34" s="544">
        <v>70</v>
      </c>
      <c r="E34" s="544">
        <f t="shared" si="11"/>
        <v>88.360940800000009</v>
      </c>
      <c r="F34" s="544">
        <v>650.21119999999996</v>
      </c>
      <c r="G34" s="551"/>
      <c r="H34" s="551"/>
      <c r="I34" s="168">
        <f>SUM(B34:H34)</f>
        <v>19509.530140800001</v>
      </c>
    </row>
    <row r="35" spans="1:12" ht="15.75" customHeight="1">
      <c r="A35" s="627" t="s">
        <v>714</v>
      </c>
      <c r="B35" s="543">
        <v>-3856.11</v>
      </c>
      <c r="C35" s="543">
        <f t="shared" si="3"/>
        <v>-294.99241499999999</v>
      </c>
      <c r="D35" s="543"/>
      <c r="E35" s="543">
        <v>-148.66</v>
      </c>
      <c r="F35" s="543"/>
      <c r="G35" s="602">
        <v>1233.76</v>
      </c>
      <c r="H35" s="543">
        <v>-366.36</v>
      </c>
      <c r="I35" s="170">
        <f>SUM(B35:H35)</f>
        <v>-3432.3624150000001</v>
      </c>
      <c r="J35" s="319"/>
      <c r="L35" s="536"/>
    </row>
    <row r="36" spans="1:12" ht="16.5" customHeight="1">
      <c r="A36" s="626" t="s">
        <v>710</v>
      </c>
      <c r="B36" s="603"/>
      <c r="C36" s="603"/>
      <c r="D36" s="603"/>
      <c r="E36" s="603">
        <v>-8383</v>
      </c>
      <c r="F36" s="603"/>
      <c r="G36" s="604">
        <v>-14771.84</v>
      </c>
      <c r="H36" s="604"/>
      <c r="I36" s="169">
        <f>SUM(B36:H36)</f>
        <v>-23154.84</v>
      </c>
      <c r="J36" s="319"/>
    </row>
    <row r="37" spans="1:12" ht="18" customHeight="1" thickBot="1">
      <c r="A37" s="552"/>
      <c r="B37" s="625">
        <f>SUM(B2:B36)</f>
        <v>1673766.0899999999</v>
      </c>
      <c r="C37" s="624">
        <f t="shared" ref="C37:H37" si="18">SUM(C2:C36)</f>
        <v>128043.105885</v>
      </c>
      <c r="D37" s="624">
        <f t="shared" si="18"/>
        <v>4510</v>
      </c>
      <c r="E37" s="625">
        <f t="shared" si="18"/>
        <v>47945.713001439981</v>
      </c>
      <c r="F37" s="624">
        <f t="shared" si="18"/>
        <v>49251.170799999978</v>
      </c>
      <c r="G37" s="624">
        <f t="shared" si="18"/>
        <v>188738.84000000005</v>
      </c>
      <c r="H37" s="625">
        <f t="shared" si="18"/>
        <v>154762.57900000003</v>
      </c>
      <c r="I37" s="624">
        <f>SUM(I2:I36)</f>
        <v>2247017.4986864403</v>
      </c>
    </row>
    <row r="38" spans="1:12" ht="14.25" customHeight="1" thickTop="1">
      <c r="A38" s="344" t="s">
        <v>719</v>
      </c>
      <c r="B38" s="344"/>
      <c r="C38" s="958">
        <f>SUM(C37:H37)</f>
        <v>573251.40868644009</v>
      </c>
      <c r="D38" s="959"/>
      <c r="E38" s="959"/>
      <c r="F38" s="959"/>
      <c r="G38" s="959"/>
      <c r="H38" s="960"/>
      <c r="I38" s="344"/>
    </row>
    <row r="39" spans="1:12" ht="13.5" customHeight="1">
      <c r="A39" s="22" t="s">
        <v>705</v>
      </c>
      <c r="B39" s="107"/>
      <c r="C39" s="107"/>
      <c r="D39" s="107"/>
      <c r="E39" s="107"/>
      <c r="F39" s="107"/>
      <c r="G39" s="107"/>
      <c r="H39" s="107"/>
    </row>
  </sheetData>
  <mergeCells count="1">
    <mergeCell ref="C38:H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E18" sqref="E18"/>
    </sheetView>
  </sheetViews>
  <sheetFormatPr defaultRowHeight="12.75"/>
  <cols>
    <col min="1" max="1" width="6.28515625" customWidth="1"/>
    <col min="2" max="3" width="11.28515625" customWidth="1"/>
    <col min="4" max="4" width="11.28515625" style="534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964" t="s">
        <v>869</v>
      </c>
      <c r="B1" s="964"/>
      <c r="C1" s="964"/>
      <c r="D1" s="964"/>
      <c r="E1" s="964"/>
      <c r="F1" s="964"/>
      <c r="G1" s="964"/>
    </row>
    <row r="2" spans="1:10" ht="20.100000000000001" customHeight="1">
      <c r="A2" s="24"/>
      <c r="B2" s="24"/>
      <c r="C2" s="24"/>
      <c r="D2" s="533"/>
      <c r="E2" s="24"/>
      <c r="F2" s="24"/>
      <c r="G2" s="24"/>
    </row>
    <row r="3" spans="1:10" ht="20.100000000000001" customHeight="1">
      <c r="A3" s="420"/>
      <c r="B3" s="961" t="s">
        <v>242</v>
      </c>
      <c r="C3" s="961"/>
      <c r="D3" s="961"/>
      <c r="E3" s="962" t="s">
        <v>326</v>
      </c>
      <c r="F3" s="961"/>
      <c r="G3" s="963"/>
      <c r="H3" s="18"/>
    </row>
    <row r="4" spans="1:10" ht="20.100000000000001" customHeight="1">
      <c r="A4" s="320"/>
      <c r="B4" s="587" t="s">
        <v>614</v>
      </c>
      <c r="C4" s="635" t="s">
        <v>638</v>
      </c>
      <c r="D4" s="594" t="s">
        <v>747</v>
      </c>
      <c r="E4" s="799" t="s">
        <v>614</v>
      </c>
      <c r="F4" s="804" t="s">
        <v>638</v>
      </c>
      <c r="G4" s="589" t="s">
        <v>747</v>
      </c>
      <c r="H4" s="13"/>
      <c r="I4" s="20"/>
      <c r="J4" s="19"/>
    </row>
    <row r="5" spans="1:10" ht="20.100000000000001" customHeight="1">
      <c r="A5" s="322" t="s">
        <v>243</v>
      </c>
      <c r="B5" s="572">
        <v>13.12</v>
      </c>
      <c r="C5" s="636">
        <v>13.27</v>
      </c>
      <c r="D5" s="595">
        <v>13.4</v>
      </c>
      <c r="E5" s="800">
        <v>39228.800000000003</v>
      </c>
      <c r="F5" s="805">
        <f>C5*2990</f>
        <v>39677.299999999996</v>
      </c>
      <c r="G5" s="591">
        <f>D5*2990</f>
        <v>40066</v>
      </c>
      <c r="H5" s="16"/>
      <c r="I5" s="16"/>
      <c r="J5" s="16"/>
    </row>
    <row r="6" spans="1:10" ht="20.100000000000001" customHeight="1" thickBot="1">
      <c r="A6" s="323"/>
      <c r="B6" s="573"/>
      <c r="C6" s="637"/>
      <c r="D6" s="596"/>
      <c r="E6" s="801"/>
      <c r="F6" s="806"/>
      <c r="G6" s="592"/>
      <c r="J6" s="16"/>
    </row>
    <row r="7" spans="1:10" ht="20.100000000000001" customHeight="1">
      <c r="A7" s="324"/>
      <c r="B7" s="588" t="s">
        <v>615</v>
      </c>
      <c r="C7" s="638" t="s">
        <v>701</v>
      </c>
      <c r="D7" s="597" t="s">
        <v>748</v>
      </c>
      <c r="E7" s="802" t="s">
        <v>615</v>
      </c>
      <c r="F7" s="807" t="s">
        <v>701</v>
      </c>
      <c r="G7" s="590" t="s">
        <v>748</v>
      </c>
      <c r="J7" s="16"/>
    </row>
    <row r="8" spans="1:10" ht="20.100000000000001" customHeight="1">
      <c r="A8" s="321" t="s">
        <v>243</v>
      </c>
      <c r="B8" s="572">
        <v>14.47</v>
      </c>
      <c r="C8" s="636">
        <v>14.77</v>
      </c>
      <c r="D8" s="595">
        <v>14.92</v>
      </c>
      <c r="E8" s="800">
        <v>43265.3</v>
      </c>
      <c r="F8" s="805">
        <f>C8*2990</f>
        <v>44162.299999999996</v>
      </c>
      <c r="G8" s="591">
        <f>D8*2990</f>
        <v>44610.8</v>
      </c>
      <c r="J8" s="16"/>
    </row>
    <row r="9" spans="1:10" ht="20.100000000000001" customHeight="1" thickBot="1">
      <c r="A9" s="323"/>
      <c r="B9" s="573"/>
      <c r="C9" s="637"/>
      <c r="D9" s="596"/>
      <c r="E9" s="801"/>
      <c r="F9" s="806"/>
      <c r="G9" s="592"/>
      <c r="J9" s="16"/>
    </row>
    <row r="10" spans="1:10" ht="20.100000000000001" customHeight="1">
      <c r="A10" s="324"/>
      <c r="B10" s="588" t="s">
        <v>616</v>
      </c>
      <c r="C10" s="638" t="s">
        <v>702</v>
      </c>
      <c r="D10" s="597" t="s">
        <v>749</v>
      </c>
      <c r="E10" s="802" t="s">
        <v>616</v>
      </c>
      <c r="F10" s="807" t="s">
        <v>703</v>
      </c>
      <c r="G10" s="590" t="s">
        <v>751</v>
      </c>
      <c r="J10" s="16"/>
    </row>
    <row r="11" spans="1:10" ht="20.100000000000001" customHeight="1">
      <c r="A11" s="321" t="s">
        <v>243</v>
      </c>
      <c r="B11" s="572">
        <v>15.6</v>
      </c>
      <c r="C11" s="636">
        <v>15.78</v>
      </c>
      <c r="D11" s="595">
        <v>15.94</v>
      </c>
      <c r="E11" s="800">
        <v>46644</v>
      </c>
      <c r="F11" s="805">
        <f>C11*2990</f>
        <v>47182.2</v>
      </c>
      <c r="G11" s="591">
        <f>D11*2990</f>
        <v>47660.6</v>
      </c>
    </row>
    <row r="12" spans="1:10" ht="20.100000000000001" customHeight="1" thickBot="1">
      <c r="A12" s="323"/>
      <c r="B12" s="573"/>
      <c r="C12" s="637"/>
      <c r="D12" s="596"/>
      <c r="E12" s="801"/>
      <c r="F12" s="806"/>
      <c r="G12" s="592"/>
    </row>
    <row r="13" spans="1:10" ht="20.100000000000001" customHeight="1">
      <c r="A13" s="324"/>
      <c r="B13" s="588" t="s">
        <v>617</v>
      </c>
      <c r="C13" s="638" t="s">
        <v>704</v>
      </c>
      <c r="D13" s="597" t="s">
        <v>750</v>
      </c>
      <c r="E13" s="802" t="s">
        <v>617</v>
      </c>
      <c r="F13" s="807" t="s">
        <v>704</v>
      </c>
      <c r="G13" s="590" t="s">
        <v>750</v>
      </c>
    </row>
    <row r="14" spans="1:10" ht="20.100000000000001" customHeight="1">
      <c r="A14" s="321" t="s">
        <v>243</v>
      </c>
      <c r="B14" s="572">
        <v>18</v>
      </c>
      <c r="C14" s="636">
        <v>18.2</v>
      </c>
      <c r="D14" s="595">
        <v>18.38</v>
      </c>
      <c r="E14" s="800">
        <v>53820</v>
      </c>
      <c r="F14" s="805">
        <f>C14*2990</f>
        <v>54418</v>
      </c>
      <c r="G14" s="591">
        <f>D14*2990</f>
        <v>54956.2</v>
      </c>
    </row>
    <row r="15" spans="1:10" ht="20.100000000000001" customHeight="1">
      <c r="A15" s="158"/>
      <c r="B15" s="574"/>
      <c r="C15" s="639"/>
      <c r="D15" s="598"/>
      <c r="E15" s="803"/>
      <c r="F15" s="808"/>
      <c r="G15" s="593"/>
      <c r="H15" s="16"/>
    </row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>
      <selection activeCell="O6" sqref="O6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56" ht="30" customHeight="1">
      <c r="A2" s="965" t="s">
        <v>875</v>
      </c>
      <c r="B2" s="965"/>
      <c r="C2" s="965"/>
      <c r="D2" s="965"/>
      <c r="E2" s="965"/>
      <c r="F2" s="965"/>
      <c r="G2" s="965"/>
      <c r="H2" s="965"/>
      <c r="I2" s="965"/>
      <c r="J2" s="965"/>
      <c r="K2" s="965"/>
      <c r="L2" s="965"/>
      <c r="M2" s="965"/>
      <c r="N2" s="171"/>
      <c r="O2" s="171"/>
      <c r="P2" s="171"/>
    </row>
    <row r="3" spans="1:56" ht="9.75" customHeight="1">
      <c r="A3" s="172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1:56" ht="23.25" customHeight="1">
      <c r="A4" s="968" t="s">
        <v>73</v>
      </c>
      <c r="B4" s="969"/>
      <c r="C4" s="969"/>
      <c r="D4" s="966" t="s">
        <v>871</v>
      </c>
      <c r="E4" s="967"/>
      <c r="F4" s="966" t="s">
        <v>872</v>
      </c>
      <c r="G4" s="967"/>
      <c r="H4" s="966" t="s">
        <v>873</v>
      </c>
      <c r="I4" s="967"/>
      <c r="J4" s="966" t="s">
        <v>874</v>
      </c>
      <c r="K4" s="967"/>
      <c r="O4" s="171"/>
      <c r="P4" s="171"/>
    </row>
    <row r="5" spans="1:56" ht="9.75" customHeight="1">
      <c r="A5" s="172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</row>
    <row r="6" spans="1:56" ht="13.5" thickBot="1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56" ht="19.5" customHeight="1">
      <c r="A7" s="175" t="s">
        <v>74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7"/>
      <c r="M7" s="178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19.5" customHeight="1">
      <c r="A8" s="179"/>
      <c r="B8" s="180"/>
      <c r="C8" s="181" t="s">
        <v>537</v>
      </c>
      <c r="D8" s="182">
        <v>0</v>
      </c>
      <c r="E8" s="182">
        <v>1</v>
      </c>
      <c r="F8" s="182">
        <v>2</v>
      </c>
      <c r="G8" s="182">
        <v>3</v>
      </c>
      <c r="H8" s="182">
        <v>4</v>
      </c>
      <c r="I8" s="182">
        <v>5</v>
      </c>
      <c r="J8" s="182">
        <v>6</v>
      </c>
      <c r="K8" s="182">
        <v>7</v>
      </c>
      <c r="L8" s="182">
        <v>8</v>
      </c>
      <c r="M8" s="183">
        <v>9</v>
      </c>
    </row>
    <row r="9" spans="1:56" ht="19.5" customHeight="1">
      <c r="A9" s="179"/>
      <c r="B9" s="184" t="s">
        <v>75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</row>
    <row r="10" spans="1:56" ht="19.5" customHeight="1">
      <c r="A10" s="179"/>
      <c r="B10" s="180"/>
      <c r="C10" s="189" t="s">
        <v>76</v>
      </c>
      <c r="D10" s="190">
        <v>0</v>
      </c>
      <c r="E10" s="190">
        <v>0.25</v>
      </c>
      <c r="F10" s="190">
        <v>0.2</v>
      </c>
      <c r="G10" s="190">
        <v>0.15</v>
      </c>
      <c r="H10" s="190">
        <v>0.1</v>
      </c>
      <c r="I10" s="190">
        <v>0.1</v>
      </c>
      <c r="J10" s="190">
        <v>0.1</v>
      </c>
      <c r="K10" s="190">
        <v>0.1</v>
      </c>
      <c r="L10" s="190">
        <v>0.1</v>
      </c>
      <c r="M10" s="191">
        <v>0.1</v>
      </c>
    </row>
    <row r="11" spans="1:56" ht="19.5" customHeight="1">
      <c r="A11" s="179"/>
      <c r="B11" s="180"/>
      <c r="C11" s="189" t="s">
        <v>77</v>
      </c>
      <c r="D11" s="190">
        <v>0</v>
      </c>
      <c r="E11" s="190">
        <v>0.25</v>
      </c>
      <c r="F11" s="190">
        <f t="shared" ref="F11:M11" si="0">+E11+F10</f>
        <v>0.45</v>
      </c>
      <c r="G11" s="190">
        <f t="shared" si="0"/>
        <v>0.6</v>
      </c>
      <c r="H11" s="190">
        <f t="shared" si="0"/>
        <v>0.7</v>
      </c>
      <c r="I11" s="190">
        <f t="shared" si="0"/>
        <v>0.79999999999999993</v>
      </c>
      <c r="J11" s="190">
        <f t="shared" si="0"/>
        <v>0.89999999999999991</v>
      </c>
      <c r="K11" s="190">
        <f t="shared" si="0"/>
        <v>0.99999999999999989</v>
      </c>
      <c r="L11" s="190">
        <f t="shared" si="0"/>
        <v>1.0999999999999999</v>
      </c>
      <c r="M11" s="191">
        <f t="shared" si="0"/>
        <v>1.2</v>
      </c>
    </row>
    <row r="12" spans="1:56" ht="19.5" customHeight="1">
      <c r="A12" s="179"/>
      <c r="B12" s="180"/>
      <c r="C12" s="189" t="s">
        <v>78</v>
      </c>
      <c r="D12" s="190">
        <v>0</v>
      </c>
      <c r="E12" s="190">
        <f t="shared" ref="E12:M12" si="1">+E11*229.666</f>
        <v>57.416499999999999</v>
      </c>
      <c r="F12" s="190">
        <f t="shared" si="1"/>
        <v>103.3497</v>
      </c>
      <c r="G12" s="190">
        <f t="shared" si="1"/>
        <v>137.7996</v>
      </c>
      <c r="H12" s="190">
        <f t="shared" si="1"/>
        <v>160.7662</v>
      </c>
      <c r="I12" s="190">
        <f t="shared" si="1"/>
        <v>183.73279999999997</v>
      </c>
      <c r="J12" s="190">
        <f t="shared" si="1"/>
        <v>206.69939999999997</v>
      </c>
      <c r="K12" s="190">
        <f t="shared" si="1"/>
        <v>229.66599999999997</v>
      </c>
      <c r="L12" s="190">
        <f t="shared" si="1"/>
        <v>252.63259999999997</v>
      </c>
      <c r="M12" s="191">
        <f t="shared" si="1"/>
        <v>275.5992</v>
      </c>
    </row>
    <row r="13" spans="1:56" ht="19.5" customHeight="1" thickBot="1">
      <c r="A13" s="192"/>
      <c r="B13" s="193"/>
      <c r="C13" s="194" t="s">
        <v>79</v>
      </c>
      <c r="D13" s="195">
        <v>0</v>
      </c>
      <c r="E13" s="195">
        <f t="shared" ref="E13:M13" si="2">+E12*12</f>
        <v>688.99800000000005</v>
      </c>
      <c r="F13" s="195">
        <f t="shared" si="2"/>
        <v>1240.1964</v>
      </c>
      <c r="G13" s="195">
        <f t="shared" si="2"/>
        <v>1653.5952</v>
      </c>
      <c r="H13" s="195">
        <f t="shared" si="2"/>
        <v>1929.1943999999999</v>
      </c>
      <c r="I13" s="195">
        <f t="shared" si="2"/>
        <v>2204.7935999999995</v>
      </c>
      <c r="J13" s="195">
        <f t="shared" si="2"/>
        <v>2480.3927999999996</v>
      </c>
      <c r="K13" s="195">
        <f t="shared" si="2"/>
        <v>2755.9919999999997</v>
      </c>
      <c r="L13" s="195">
        <f t="shared" si="2"/>
        <v>3031.5911999999998</v>
      </c>
      <c r="M13" s="196">
        <f t="shared" si="2"/>
        <v>3307.1904</v>
      </c>
    </row>
    <row r="15" spans="1:56" ht="13.5" thickBot="1"/>
    <row r="16" spans="1:56" ht="19.5" customHeight="1">
      <c r="A16" s="175" t="s">
        <v>74</v>
      </c>
      <c r="B16" s="176"/>
      <c r="C16" s="176"/>
      <c r="D16" s="177"/>
      <c r="E16" s="177"/>
      <c r="F16" s="177"/>
      <c r="G16" s="177"/>
      <c r="H16" s="177"/>
      <c r="I16" s="177"/>
      <c r="J16" s="177"/>
      <c r="K16" s="177"/>
      <c r="L16" s="177"/>
      <c r="M16" s="178"/>
    </row>
    <row r="17" spans="1:13" ht="19.5" customHeight="1">
      <c r="A17" s="179"/>
      <c r="B17" s="180"/>
      <c r="C17" s="181" t="s">
        <v>537</v>
      </c>
      <c r="D17" s="182">
        <v>10</v>
      </c>
      <c r="E17" s="197">
        <v>11</v>
      </c>
      <c r="F17" s="182">
        <v>12</v>
      </c>
      <c r="G17" s="182">
        <v>13</v>
      </c>
      <c r="H17" s="182">
        <v>14</v>
      </c>
      <c r="I17" s="182">
        <v>15</v>
      </c>
      <c r="J17" s="182">
        <v>16</v>
      </c>
      <c r="K17" s="182">
        <v>17</v>
      </c>
      <c r="L17" s="182">
        <v>18</v>
      </c>
      <c r="M17" s="183">
        <v>19</v>
      </c>
    </row>
    <row r="18" spans="1:13" ht="19.5" customHeight="1">
      <c r="A18" s="179"/>
      <c r="B18" s="184" t="s">
        <v>75</v>
      </c>
      <c r="C18" s="184"/>
      <c r="D18" s="187"/>
      <c r="E18" s="198"/>
      <c r="F18" s="187"/>
      <c r="G18" s="187"/>
      <c r="H18" s="187"/>
      <c r="I18" s="187"/>
      <c r="J18" s="187"/>
      <c r="K18" s="187"/>
      <c r="L18" s="187"/>
      <c r="M18" s="188"/>
    </row>
    <row r="19" spans="1:13" ht="19.5" customHeight="1">
      <c r="A19" s="179"/>
      <c r="B19" s="180"/>
      <c r="C19" s="189" t="s">
        <v>76</v>
      </c>
      <c r="D19" s="190">
        <v>0.1</v>
      </c>
      <c r="E19" s="190">
        <v>0.1</v>
      </c>
      <c r="F19" s="190">
        <v>0.1</v>
      </c>
      <c r="G19" s="190">
        <v>0.1</v>
      </c>
      <c r="H19" s="190">
        <v>0.1</v>
      </c>
      <c r="I19" s="190">
        <v>0.1</v>
      </c>
      <c r="J19" s="190">
        <v>0.1</v>
      </c>
      <c r="K19" s="190">
        <v>0.1</v>
      </c>
      <c r="L19" s="190">
        <v>0.1</v>
      </c>
      <c r="M19" s="191">
        <v>0.1</v>
      </c>
    </row>
    <row r="20" spans="1:13" ht="19.5" customHeight="1">
      <c r="A20" s="179"/>
      <c r="B20" s="180"/>
      <c r="C20" s="189" t="s">
        <v>77</v>
      </c>
      <c r="D20" s="190">
        <f>+M11+D19</f>
        <v>1.3</v>
      </c>
      <c r="E20" s="199">
        <f t="shared" ref="E20:M20" si="3">+D20+E19</f>
        <v>1.4000000000000001</v>
      </c>
      <c r="F20" s="190">
        <f t="shared" si="3"/>
        <v>1.5000000000000002</v>
      </c>
      <c r="G20" s="190">
        <f t="shared" si="3"/>
        <v>1.6000000000000003</v>
      </c>
      <c r="H20" s="190">
        <f t="shared" si="3"/>
        <v>1.7000000000000004</v>
      </c>
      <c r="I20" s="190">
        <f t="shared" si="3"/>
        <v>1.8000000000000005</v>
      </c>
      <c r="J20" s="190">
        <f t="shared" si="3"/>
        <v>1.9000000000000006</v>
      </c>
      <c r="K20" s="190">
        <f t="shared" si="3"/>
        <v>2.0000000000000004</v>
      </c>
      <c r="L20" s="190">
        <f t="shared" si="3"/>
        <v>2.1000000000000005</v>
      </c>
      <c r="M20" s="191">
        <f t="shared" si="3"/>
        <v>2.2000000000000006</v>
      </c>
    </row>
    <row r="21" spans="1:13" ht="19.5" customHeight="1">
      <c r="A21" s="179"/>
      <c r="B21" s="180"/>
      <c r="C21" s="189" t="s">
        <v>78</v>
      </c>
      <c r="D21" s="190">
        <f t="shared" ref="D21:M21" si="4">+D20*229.666</f>
        <v>298.56580000000002</v>
      </c>
      <c r="E21" s="199">
        <f t="shared" si="4"/>
        <v>321.53240000000005</v>
      </c>
      <c r="F21" s="190">
        <f t="shared" si="4"/>
        <v>344.49900000000002</v>
      </c>
      <c r="G21" s="190">
        <f t="shared" si="4"/>
        <v>367.46560000000005</v>
      </c>
      <c r="H21" s="190">
        <f t="shared" si="4"/>
        <v>390.43220000000008</v>
      </c>
      <c r="I21" s="190">
        <f t="shared" si="4"/>
        <v>413.39880000000011</v>
      </c>
      <c r="J21" s="190">
        <f t="shared" si="4"/>
        <v>436.36540000000014</v>
      </c>
      <c r="K21" s="190">
        <f t="shared" si="4"/>
        <v>459.33200000000011</v>
      </c>
      <c r="L21" s="190">
        <f t="shared" si="4"/>
        <v>482.29860000000014</v>
      </c>
      <c r="M21" s="191">
        <f t="shared" si="4"/>
        <v>505.26520000000016</v>
      </c>
    </row>
    <row r="22" spans="1:13" ht="19.5" customHeight="1" thickBot="1">
      <c r="A22" s="192"/>
      <c r="B22" s="193"/>
      <c r="C22" s="194" t="s">
        <v>79</v>
      </c>
      <c r="D22" s="195">
        <f t="shared" ref="D22:M22" si="5">+D21*12</f>
        <v>3582.7896000000001</v>
      </c>
      <c r="E22" s="200">
        <f t="shared" si="5"/>
        <v>3858.3888000000006</v>
      </c>
      <c r="F22" s="195">
        <f t="shared" si="5"/>
        <v>4133.9880000000003</v>
      </c>
      <c r="G22" s="195">
        <f t="shared" si="5"/>
        <v>4409.5872000000008</v>
      </c>
      <c r="H22" s="195">
        <f t="shared" si="5"/>
        <v>4685.1864000000005</v>
      </c>
      <c r="I22" s="195">
        <f t="shared" si="5"/>
        <v>4960.7856000000011</v>
      </c>
      <c r="J22" s="195">
        <f t="shared" si="5"/>
        <v>5236.3848000000016</v>
      </c>
      <c r="K22" s="195">
        <f t="shared" si="5"/>
        <v>5511.9840000000013</v>
      </c>
      <c r="L22" s="195">
        <f t="shared" si="5"/>
        <v>5787.5832000000019</v>
      </c>
      <c r="M22" s="196">
        <f t="shared" si="5"/>
        <v>6063.1824000000015</v>
      </c>
    </row>
    <row r="24" spans="1:13" ht="13.5" thickBot="1"/>
    <row r="25" spans="1:13" ht="19.5" customHeight="1">
      <c r="A25" s="175" t="s">
        <v>74</v>
      </c>
      <c r="B25" s="176"/>
      <c r="C25" s="176"/>
      <c r="D25" s="177"/>
      <c r="E25" s="177"/>
      <c r="F25" s="177"/>
      <c r="G25" s="177"/>
      <c r="H25" s="177"/>
      <c r="I25" s="177"/>
      <c r="J25" s="177"/>
      <c r="K25" s="177"/>
      <c r="L25" s="177"/>
      <c r="M25" s="178"/>
    </row>
    <row r="26" spans="1:13" ht="19.5" customHeight="1">
      <c r="A26" s="179"/>
      <c r="B26" s="180"/>
      <c r="C26" s="181" t="s">
        <v>537</v>
      </c>
      <c r="D26" s="182">
        <v>20</v>
      </c>
      <c r="E26" s="197">
        <v>21</v>
      </c>
      <c r="F26" s="182">
        <v>22</v>
      </c>
      <c r="G26" s="182">
        <v>23</v>
      </c>
      <c r="H26" s="182">
        <v>24</v>
      </c>
      <c r="I26" s="182">
        <v>25</v>
      </c>
      <c r="J26" s="182">
        <v>26</v>
      </c>
      <c r="K26" s="182">
        <v>27</v>
      </c>
      <c r="L26" s="182">
        <v>28</v>
      </c>
      <c r="M26" s="183">
        <v>29</v>
      </c>
    </row>
    <row r="27" spans="1:13" ht="19.5" customHeight="1">
      <c r="A27" s="179"/>
      <c r="B27" s="184" t="s">
        <v>75</v>
      </c>
      <c r="C27" s="184"/>
      <c r="D27" s="187"/>
      <c r="E27" s="198"/>
      <c r="F27" s="187"/>
      <c r="G27" s="187"/>
      <c r="H27" s="187"/>
      <c r="I27" s="187"/>
      <c r="J27" s="187"/>
      <c r="K27" s="187"/>
      <c r="L27" s="187"/>
      <c r="M27" s="188"/>
    </row>
    <row r="28" spans="1:13" ht="19.5" customHeight="1">
      <c r="A28" s="179"/>
      <c r="B28" s="180"/>
      <c r="C28" s="189" t="s">
        <v>76</v>
      </c>
      <c r="D28" s="190">
        <v>0.1</v>
      </c>
      <c r="E28" s="190">
        <v>0.1</v>
      </c>
      <c r="F28" s="190">
        <v>0.1</v>
      </c>
      <c r="G28" s="190">
        <v>0.1</v>
      </c>
      <c r="H28" s="190">
        <v>0.1</v>
      </c>
      <c r="I28" s="190">
        <v>0.1</v>
      </c>
      <c r="J28" s="190">
        <v>0.1</v>
      </c>
      <c r="K28" s="190">
        <v>0.1</v>
      </c>
      <c r="L28" s="190">
        <v>0.1</v>
      </c>
      <c r="M28" s="191">
        <v>0.1</v>
      </c>
    </row>
    <row r="29" spans="1:13" ht="19.5" customHeight="1">
      <c r="A29" s="179"/>
      <c r="B29" s="180"/>
      <c r="C29" s="189" t="s">
        <v>77</v>
      </c>
      <c r="D29" s="190">
        <f>+M20+D28</f>
        <v>2.3000000000000007</v>
      </c>
      <c r="E29" s="199">
        <f t="shared" ref="E29:M29" si="6">+D29+E28</f>
        <v>2.4000000000000008</v>
      </c>
      <c r="F29" s="190">
        <f t="shared" si="6"/>
        <v>2.5000000000000009</v>
      </c>
      <c r="G29" s="190">
        <f t="shared" si="6"/>
        <v>2.600000000000001</v>
      </c>
      <c r="H29" s="190">
        <f t="shared" si="6"/>
        <v>2.7000000000000011</v>
      </c>
      <c r="I29" s="190">
        <f t="shared" si="6"/>
        <v>2.8000000000000012</v>
      </c>
      <c r="J29" s="190">
        <f t="shared" si="6"/>
        <v>2.9000000000000012</v>
      </c>
      <c r="K29" s="190">
        <f t="shared" si="6"/>
        <v>3.0000000000000013</v>
      </c>
      <c r="L29" s="190">
        <f t="shared" si="6"/>
        <v>3.1000000000000014</v>
      </c>
      <c r="M29" s="191">
        <f t="shared" si="6"/>
        <v>3.2000000000000015</v>
      </c>
    </row>
    <row r="30" spans="1:13" ht="19.5" customHeight="1">
      <c r="A30" s="179"/>
      <c r="B30" s="180"/>
      <c r="C30" s="189" t="s">
        <v>78</v>
      </c>
      <c r="D30" s="190">
        <f t="shared" ref="D30:M30" si="7">+D29*229.666</f>
        <v>528.23180000000013</v>
      </c>
      <c r="E30" s="199">
        <f t="shared" si="7"/>
        <v>551.19840000000022</v>
      </c>
      <c r="F30" s="190">
        <f t="shared" si="7"/>
        <v>574.16500000000019</v>
      </c>
      <c r="G30" s="190">
        <f t="shared" si="7"/>
        <v>597.13160000000016</v>
      </c>
      <c r="H30" s="190">
        <f t="shared" si="7"/>
        <v>620.09820000000025</v>
      </c>
      <c r="I30" s="190">
        <f t="shared" si="7"/>
        <v>643.06480000000022</v>
      </c>
      <c r="J30" s="190">
        <f t="shared" si="7"/>
        <v>666.0314000000003</v>
      </c>
      <c r="K30" s="190">
        <f t="shared" si="7"/>
        <v>688.99800000000027</v>
      </c>
      <c r="L30" s="190">
        <f t="shared" si="7"/>
        <v>711.96460000000036</v>
      </c>
      <c r="M30" s="191">
        <f t="shared" si="7"/>
        <v>734.93120000000033</v>
      </c>
    </row>
    <row r="31" spans="1:13" ht="19.5" customHeight="1" thickBot="1">
      <c r="A31" s="192"/>
      <c r="B31" s="193"/>
      <c r="C31" s="194" t="s">
        <v>79</v>
      </c>
      <c r="D31" s="195">
        <f t="shared" ref="D31:M31" si="8">+D30*12</f>
        <v>6338.7816000000021</v>
      </c>
      <c r="E31" s="200">
        <f t="shared" si="8"/>
        <v>6614.3808000000026</v>
      </c>
      <c r="F31" s="195">
        <f t="shared" si="8"/>
        <v>6889.9800000000023</v>
      </c>
      <c r="G31" s="195">
        <f t="shared" si="8"/>
        <v>7165.5792000000019</v>
      </c>
      <c r="H31" s="195">
        <f t="shared" si="8"/>
        <v>7441.1784000000025</v>
      </c>
      <c r="I31" s="195">
        <f t="shared" si="8"/>
        <v>7716.7776000000031</v>
      </c>
      <c r="J31" s="195">
        <f t="shared" si="8"/>
        <v>7992.3768000000036</v>
      </c>
      <c r="K31" s="195">
        <f t="shared" si="8"/>
        <v>8267.9760000000024</v>
      </c>
      <c r="L31" s="195">
        <f t="shared" si="8"/>
        <v>8543.5752000000048</v>
      </c>
      <c r="M31" s="196">
        <f t="shared" si="8"/>
        <v>8819.1744000000035</v>
      </c>
    </row>
  </sheetData>
  <mergeCells count="6">
    <mergeCell ref="A2:M2"/>
    <mergeCell ref="D4:E4"/>
    <mergeCell ref="A4:C4"/>
    <mergeCell ref="F4:G4"/>
    <mergeCell ref="H4:I4"/>
    <mergeCell ref="J4:K4"/>
  </mergeCells>
  <phoneticPr fontId="0" type="noConversion"/>
  <printOptions horizontalCentered="1"/>
  <pageMargins left="0.25" right="0.25" top="0.43" bottom="0.55000000000000004" header="0.23" footer="0.3"/>
  <pageSetup scale="95" orientation="landscape" r:id="rId1"/>
  <headerFooter alignWithMargins="0"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F12" sqref="F12"/>
    </sheetView>
  </sheetViews>
  <sheetFormatPr defaultRowHeight="18.75" customHeight="1"/>
  <cols>
    <col min="1" max="1" width="39.28515625" style="14" customWidth="1"/>
    <col min="2" max="2" width="11.28515625" style="112" customWidth="1"/>
    <col min="3" max="3" width="11.28515625" style="14" customWidth="1"/>
    <col min="4" max="5" width="11.28515625" style="112" customWidth="1"/>
    <col min="6" max="16384" width="9.140625" style="112"/>
  </cols>
  <sheetData>
    <row r="1" spans="1:5" ht="18.75" customHeight="1">
      <c r="A1" s="228" t="s">
        <v>314</v>
      </c>
      <c r="B1" s="376"/>
      <c r="C1" s="238"/>
      <c r="D1" s="238"/>
      <c r="E1" s="238"/>
    </row>
    <row r="2" spans="1:5" ht="18.75" customHeight="1">
      <c r="A2" s="229"/>
      <c r="B2" s="343"/>
      <c r="C2" s="114"/>
      <c r="D2" s="114"/>
      <c r="E2" s="864"/>
    </row>
    <row r="3" spans="1:5" s="237" customFormat="1" ht="18.75" customHeight="1">
      <c r="A3" s="236" t="s">
        <v>196</v>
      </c>
      <c r="B3" s="377">
        <v>2009</v>
      </c>
      <c r="C3" s="239">
        <v>2010</v>
      </c>
      <c r="D3" s="239">
        <v>2011</v>
      </c>
      <c r="E3" s="712">
        <v>2012</v>
      </c>
    </row>
    <row r="4" spans="1:5" s="237" customFormat="1" ht="18.75" customHeight="1">
      <c r="A4" s="34" t="s">
        <v>268</v>
      </c>
      <c r="B4" s="641">
        <v>10826</v>
      </c>
      <c r="C4" s="127">
        <v>10720</v>
      </c>
      <c r="D4" s="127">
        <v>11328.22</v>
      </c>
      <c r="E4" s="50">
        <v>11155</v>
      </c>
    </row>
    <row r="5" spans="1:5" s="237" customFormat="1" ht="18.75" customHeight="1">
      <c r="A5" s="34" t="s">
        <v>393</v>
      </c>
      <c r="B5" s="641">
        <v>5384</v>
      </c>
      <c r="C5" s="127">
        <v>5570</v>
      </c>
      <c r="D5" s="127">
        <v>6105</v>
      </c>
      <c r="E5" s="50">
        <v>5480</v>
      </c>
    </row>
    <row r="6" spans="1:5" ht="18.75" customHeight="1">
      <c r="A6" s="34" t="s">
        <v>61</v>
      </c>
      <c r="B6" s="641">
        <v>200</v>
      </c>
      <c r="C6" s="44">
        <v>200</v>
      </c>
      <c r="D6" s="44">
        <v>200</v>
      </c>
      <c r="E6" s="50">
        <v>200</v>
      </c>
    </row>
    <row r="7" spans="1:5" ht="18.75" customHeight="1">
      <c r="A7" s="445" t="s">
        <v>574</v>
      </c>
      <c r="B7" s="862">
        <v>-365.96</v>
      </c>
      <c r="C7" s="44"/>
      <c r="D7" s="44"/>
      <c r="E7" s="713"/>
    </row>
    <row r="8" spans="1:5" ht="18.75" customHeight="1">
      <c r="A8" s="445" t="s">
        <v>658</v>
      </c>
      <c r="B8" s="862"/>
      <c r="C8" s="44">
        <v>-2890</v>
      </c>
      <c r="D8" s="44"/>
      <c r="E8" s="308"/>
    </row>
    <row r="9" spans="1:5" ht="18.75" customHeight="1">
      <c r="A9" s="78" t="s">
        <v>753</v>
      </c>
      <c r="B9" s="641"/>
      <c r="C9" s="44">
        <v>-62.93</v>
      </c>
      <c r="D9" s="44"/>
      <c r="E9" s="69"/>
    </row>
    <row r="10" spans="1:5" ht="18.75" customHeight="1">
      <c r="A10" s="78" t="s">
        <v>792</v>
      </c>
      <c r="B10" s="641"/>
      <c r="C10" s="44"/>
      <c r="D10" s="44">
        <v>-662.86</v>
      </c>
      <c r="E10" s="69"/>
    </row>
    <row r="11" spans="1:5" ht="18.75" customHeight="1">
      <c r="A11" s="863"/>
      <c r="B11" s="865"/>
      <c r="C11" s="144"/>
      <c r="D11" s="144"/>
      <c r="E11" s="866"/>
    </row>
    <row r="12" spans="1:5" ht="18.75" customHeight="1">
      <c r="A12" s="860" t="s">
        <v>198</v>
      </c>
      <c r="B12" s="861">
        <f>SUM(B4:B11)</f>
        <v>16044.04</v>
      </c>
      <c r="C12" s="861">
        <f>SUM(C4:C11)</f>
        <v>13537.07</v>
      </c>
      <c r="D12" s="861">
        <f>SUM(D4:D11)</f>
        <v>16970.36</v>
      </c>
      <c r="E12" s="861">
        <f>SUM(E4:E11)</f>
        <v>16835</v>
      </c>
    </row>
    <row r="13" spans="1:5" ht="16.5" customHeight="1">
      <c r="A13" s="113"/>
      <c r="B13" s="27"/>
      <c r="C13" s="113"/>
      <c r="D13" s="27"/>
    </row>
    <row r="14" spans="1:5" ht="16.5" customHeight="1">
      <c r="A14" s="17"/>
      <c r="B14" s="27"/>
      <c r="C14" s="113"/>
      <c r="D14" s="27"/>
    </row>
    <row r="15" spans="1:5" ht="16.5" customHeight="1">
      <c r="A15" s="17" t="s">
        <v>798</v>
      </c>
      <c r="B15" s="27"/>
      <c r="C15" s="113"/>
      <c r="D15" s="27"/>
    </row>
    <row r="16" spans="1:5" ht="16.5" customHeight="1">
      <c r="A16" s="17" t="s">
        <v>805</v>
      </c>
      <c r="B16" s="27"/>
      <c r="C16" s="113"/>
      <c r="D16" s="27"/>
    </row>
    <row r="17" spans="1:4" ht="16.5" customHeight="1">
      <c r="A17" s="17" t="s">
        <v>806</v>
      </c>
      <c r="B17" s="27"/>
      <c r="C17" s="113"/>
      <c r="D17" s="27"/>
    </row>
    <row r="18" spans="1:4" ht="16.5" customHeight="1">
      <c r="A18" s="717" t="s">
        <v>777</v>
      </c>
      <c r="B18" s="707"/>
    </row>
    <row r="19" spans="1:4" ht="16.5" customHeight="1">
      <c r="A19" s="717" t="s">
        <v>799</v>
      </c>
      <c r="B19" s="707"/>
      <c r="C19" s="708"/>
    </row>
    <row r="20" spans="1:4" ht="16.5" customHeight="1">
      <c r="A20" s="252" t="s">
        <v>807</v>
      </c>
    </row>
    <row r="21" spans="1:4" ht="16.5" customHeight="1">
      <c r="A21" s="252"/>
    </row>
    <row r="22" spans="1:4" ht="16.5" customHeight="1">
      <c r="A22" s="17" t="s">
        <v>653</v>
      </c>
      <c r="B22" s="27"/>
      <c r="C22" s="113"/>
      <c r="D22" s="27"/>
    </row>
    <row r="23" spans="1:4" ht="16.5" customHeight="1">
      <c r="A23" s="17" t="s">
        <v>657</v>
      </c>
      <c r="B23" s="27"/>
      <c r="C23" s="113"/>
      <c r="D23" s="27"/>
    </row>
    <row r="24" spans="1:4" ht="18.75" customHeight="1">
      <c r="A24" s="233" t="s">
        <v>654</v>
      </c>
      <c r="B24" s="131"/>
      <c r="C24" s="378"/>
      <c r="D24" s="27"/>
    </row>
    <row r="25" spans="1:4" ht="18.75" customHeight="1">
      <c r="A25" s="233" t="s">
        <v>655</v>
      </c>
      <c r="B25" s="27"/>
      <c r="C25" s="113"/>
      <c r="D25" s="27"/>
    </row>
    <row r="26" spans="1:4" ht="18.75" customHeight="1">
      <c r="A26" s="233" t="s">
        <v>656</v>
      </c>
      <c r="B26" s="27"/>
      <c r="C26" s="113"/>
      <c r="D26" s="27"/>
    </row>
    <row r="27" spans="1:4" ht="18.75" customHeight="1">
      <c r="A27" s="233"/>
      <c r="B27" s="27"/>
      <c r="C27" s="113"/>
      <c r="D27" s="27"/>
    </row>
    <row r="28" spans="1:4" ht="18.75" customHeight="1">
      <c r="A28" s="235"/>
    </row>
    <row r="29" spans="1:4" ht="18.75" customHeight="1">
      <c r="A29" s="112"/>
      <c r="C29" s="112"/>
    </row>
    <row r="30" spans="1:4" ht="18.75" customHeight="1">
      <c r="A30" s="112"/>
      <c r="C30" s="112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>
      <selection activeCell="B9" sqref="B9"/>
    </sheetView>
  </sheetViews>
  <sheetFormatPr defaultColWidth="10.42578125" defaultRowHeight="12.75"/>
  <cols>
    <col min="1" max="1" width="20.28515625" style="203" bestFit="1" customWidth="1"/>
    <col min="2" max="2" width="18" style="203" bestFit="1" customWidth="1"/>
    <col min="3" max="16" width="9.42578125" style="203" customWidth="1"/>
    <col min="17" max="16384" width="10.42578125" style="203"/>
  </cols>
  <sheetData>
    <row r="1" spans="1:18">
      <c r="C1" s="204"/>
      <c r="D1" s="204"/>
      <c r="E1" s="204"/>
      <c r="F1" s="204"/>
      <c r="G1" s="204"/>
      <c r="H1" s="204"/>
      <c r="I1" s="204"/>
      <c r="J1" s="205"/>
      <c r="K1" s="204"/>
      <c r="L1" s="204"/>
      <c r="M1" s="204"/>
      <c r="N1" s="204"/>
      <c r="O1" s="206"/>
      <c r="P1" s="207"/>
      <c r="Q1" s="204"/>
      <c r="R1" s="204"/>
    </row>
    <row r="2" spans="1:18" s="212" customFormat="1" ht="24.95" customHeight="1">
      <c r="A2" s="208" t="s">
        <v>45</v>
      </c>
      <c r="B2" s="208" t="s">
        <v>46</v>
      </c>
      <c r="C2"/>
      <c r="D2"/>
      <c r="E2"/>
      <c r="F2"/>
      <c r="G2" s="209"/>
      <c r="H2" s="209"/>
      <c r="I2" s="209"/>
      <c r="J2" s="209"/>
      <c r="K2" s="209"/>
      <c r="L2" s="209"/>
      <c r="M2" s="209"/>
      <c r="N2" s="209"/>
      <c r="O2" s="210"/>
      <c r="P2" s="211"/>
      <c r="Q2" s="210"/>
      <c r="R2" s="209"/>
    </row>
    <row r="3" spans="1:18" ht="38.25" customHeight="1">
      <c r="A3" s="213" t="s">
        <v>47</v>
      </c>
      <c r="B3" s="214">
        <v>30</v>
      </c>
      <c r="C3"/>
      <c r="D3"/>
      <c r="E3"/>
      <c r="F3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6"/>
      <c r="R3" s="204"/>
    </row>
    <row r="4" spans="1:18" ht="24.95" customHeight="1">
      <c r="A4" s="213" t="s">
        <v>48</v>
      </c>
      <c r="B4" s="214">
        <v>50</v>
      </c>
      <c r="C4"/>
      <c r="D4"/>
      <c r="E4"/>
      <c r="F4"/>
      <c r="G4"/>
      <c r="H4" s="215"/>
      <c r="I4" s="215"/>
      <c r="J4" s="215"/>
      <c r="K4" s="215"/>
      <c r="L4" s="215"/>
      <c r="M4" s="215"/>
      <c r="N4" s="215"/>
      <c r="O4" s="215"/>
      <c r="P4" s="215"/>
      <c r="Q4" s="216"/>
      <c r="R4" s="204"/>
    </row>
    <row r="5" spans="1:18" ht="24.95" customHeight="1">
      <c r="A5" s="213" t="s">
        <v>49</v>
      </c>
      <c r="B5" s="214">
        <v>50</v>
      </c>
      <c r="C5"/>
      <c r="D5"/>
      <c r="E5"/>
      <c r="F5"/>
      <c r="G5"/>
      <c r="H5" s="215"/>
      <c r="I5" s="215"/>
      <c r="J5" s="215"/>
      <c r="K5" s="215"/>
      <c r="L5" s="215"/>
      <c r="M5" s="215"/>
      <c r="N5" s="215"/>
      <c r="O5" s="215"/>
      <c r="P5" s="215"/>
      <c r="Q5" s="216"/>
      <c r="R5" s="204"/>
    </row>
    <row r="6" spans="1:18" ht="24.95" customHeight="1">
      <c r="A6" s="213" t="s">
        <v>50</v>
      </c>
      <c r="B6" s="214">
        <v>50</v>
      </c>
      <c r="C6"/>
      <c r="D6"/>
      <c r="E6"/>
      <c r="F6"/>
      <c r="G6" s="215"/>
      <c r="H6" s="215"/>
      <c r="I6" s="215"/>
      <c r="J6" s="215"/>
      <c r="K6" s="215"/>
      <c r="L6" s="215"/>
      <c r="M6" s="215"/>
      <c r="N6" s="215"/>
      <c r="O6" s="217"/>
      <c r="P6" s="215"/>
      <c r="Q6" s="216"/>
      <c r="R6" s="204"/>
    </row>
    <row r="7" spans="1:18" ht="24.95" customHeight="1">
      <c r="A7" s="213" t="s">
        <v>51</v>
      </c>
      <c r="B7" s="214">
        <v>50</v>
      </c>
      <c r="C7"/>
      <c r="D7"/>
      <c r="E7"/>
      <c r="F7"/>
      <c r="G7" s="215"/>
      <c r="H7" s="215"/>
      <c r="I7" s="215"/>
      <c r="J7" s="215"/>
      <c r="K7" s="215"/>
      <c r="L7" s="215"/>
      <c r="M7" s="215"/>
      <c r="N7" s="215"/>
      <c r="O7" s="217"/>
      <c r="P7" s="215"/>
      <c r="Q7" s="216"/>
      <c r="R7" s="204"/>
    </row>
    <row r="8" spans="1:18" ht="24.95" customHeight="1">
      <c r="A8" s="213" t="s">
        <v>52</v>
      </c>
      <c r="B8" s="214">
        <v>50</v>
      </c>
      <c r="C8"/>
      <c r="D8"/>
      <c r="E8"/>
      <c r="F8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6"/>
      <c r="R8" s="204"/>
    </row>
    <row r="9" spans="1:18" ht="24.95" customHeight="1">
      <c r="A9" s="213" t="s">
        <v>53</v>
      </c>
      <c r="B9" s="214">
        <v>100</v>
      </c>
      <c r="C9"/>
      <c r="D9"/>
      <c r="E9"/>
      <c r="F9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6"/>
      <c r="R9" s="204"/>
    </row>
    <row r="10" spans="1:18" ht="24.95" customHeight="1">
      <c r="A10" s="213" t="s">
        <v>54</v>
      </c>
      <c r="B10" s="214">
        <v>200</v>
      </c>
      <c r="C10"/>
      <c r="D10"/>
      <c r="E10"/>
      <c r="F10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6"/>
      <c r="R10" s="204"/>
    </row>
    <row r="11" spans="1:18" ht="24.95" customHeight="1">
      <c r="A11" s="213" t="s">
        <v>55</v>
      </c>
      <c r="B11" s="214">
        <v>50</v>
      </c>
      <c r="C11"/>
      <c r="D11"/>
      <c r="E11"/>
      <c r="F11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6"/>
      <c r="R11" s="204"/>
    </row>
    <row r="12" spans="1:18" ht="24.95" customHeight="1">
      <c r="A12" s="213" t="s">
        <v>56</v>
      </c>
      <c r="B12" s="214">
        <v>75</v>
      </c>
      <c r="C12"/>
      <c r="D12"/>
      <c r="E12"/>
      <c r="F12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6"/>
      <c r="R12" s="204"/>
    </row>
    <row r="13" spans="1:18" ht="24.95" customHeight="1">
      <c r="A13" s="213" t="s">
        <v>57</v>
      </c>
      <c r="B13" s="214">
        <v>100</v>
      </c>
      <c r="C13"/>
      <c r="D13"/>
      <c r="E13"/>
      <c r="F13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6"/>
      <c r="R13" s="204"/>
    </row>
    <row r="14" spans="1:18" ht="24.95" customHeight="1">
      <c r="A14" s="213" t="s">
        <v>538</v>
      </c>
      <c r="B14" s="214">
        <v>50</v>
      </c>
      <c r="C14"/>
      <c r="D14"/>
      <c r="E14"/>
      <c r="F14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6"/>
      <c r="R14" s="204"/>
    </row>
    <row r="15" spans="1:18" ht="24.95" customHeight="1">
      <c r="A15" s="208"/>
      <c r="B15" s="214"/>
      <c r="C15"/>
      <c r="D15"/>
      <c r="E15"/>
      <c r="F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6"/>
      <c r="R15" s="204"/>
    </row>
    <row r="16" spans="1:18" ht="24.95" customHeight="1">
      <c r="A16" s="208" t="s">
        <v>58</v>
      </c>
      <c r="B16" s="214">
        <v>350</v>
      </c>
      <c r="C16"/>
      <c r="D16"/>
      <c r="E16"/>
      <c r="F16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6"/>
      <c r="R16" s="204"/>
    </row>
    <row r="17" spans="1:18" ht="20.100000000000001" customHeight="1">
      <c r="A17" s="204"/>
      <c r="B17" s="215"/>
      <c r="C17"/>
      <c r="D17"/>
      <c r="E17"/>
      <c r="F17"/>
      <c r="G17" s="215"/>
      <c r="H17" s="215"/>
      <c r="I17" s="215"/>
      <c r="J17" s="215"/>
      <c r="K17" s="215"/>
      <c r="L17" s="215"/>
      <c r="M17" s="215"/>
      <c r="N17" s="215"/>
      <c r="O17" s="217"/>
      <c r="P17" s="215"/>
      <c r="Q17" s="216"/>
      <c r="R17" s="204"/>
    </row>
    <row r="18" spans="1:18" ht="20.100000000000001" customHeight="1">
      <c r="A18" s="218" t="s">
        <v>59</v>
      </c>
      <c r="B18" s="215"/>
      <c r="C18"/>
      <c r="D18"/>
      <c r="E18"/>
      <c r="F18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6"/>
      <c r="R18" s="204"/>
    </row>
    <row r="19" spans="1:18" ht="20.100000000000001" customHeight="1">
      <c r="A19" s="20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6"/>
      <c r="R19" s="204"/>
    </row>
    <row r="20" spans="1:18" ht="20.100000000000001" customHeight="1">
      <c r="A20" s="20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6"/>
      <c r="R20" s="204"/>
    </row>
    <row r="21" spans="1:18">
      <c r="A21" s="204"/>
      <c r="B21" s="215"/>
      <c r="C21" s="215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15"/>
      <c r="P21" s="215"/>
      <c r="Q21" s="216"/>
      <c r="R21" s="204"/>
    </row>
    <row r="22" spans="1:18">
      <c r="A22" s="204"/>
      <c r="B22" s="215"/>
      <c r="C22" s="215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</row>
    <row r="23" spans="1:18">
      <c r="A23" s="204"/>
      <c r="B23" s="204"/>
    </row>
  </sheetData>
  <phoneticPr fontId="34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 2009 - 2011</oddHeader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21" sqref="E21"/>
    </sheetView>
  </sheetViews>
  <sheetFormatPr defaultRowHeight="18.75" customHeight="1"/>
  <cols>
    <col min="1" max="1" width="38.28515625" style="113" customWidth="1"/>
    <col min="2" max="2" width="10.42578125" style="47" customWidth="1"/>
    <col min="3" max="5" width="10.42578125" style="27" customWidth="1"/>
    <col min="6" max="16384" width="9.140625" style="27"/>
  </cols>
  <sheetData>
    <row r="1" spans="1:5" s="48" customFormat="1" ht="18.75" customHeight="1">
      <c r="A1" s="274" t="s">
        <v>64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117"/>
      <c r="B4" s="117"/>
      <c r="C4" s="117"/>
      <c r="D4" s="117"/>
      <c r="E4" s="117"/>
    </row>
    <row r="5" spans="1:5" s="48" customFormat="1" ht="24.95" customHeight="1">
      <c r="A5" s="43"/>
      <c r="B5" s="247"/>
      <c r="C5" s="247"/>
      <c r="D5" s="247"/>
      <c r="E5" s="247"/>
    </row>
    <row r="6" spans="1:5" ht="24.95" customHeight="1">
      <c r="A6" s="291" t="s">
        <v>88</v>
      </c>
      <c r="B6" s="59">
        <v>1600</v>
      </c>
      <c r="C6" s="59">
        <v>2000</v>
      </c>
      <c r="D6" s="59">
        <v>2400</v>
      </c>
      <c r="E6" s="59">
        <v>3000</v>
      </c>
    </row>
    <row r="7" spans="1:5" ht="24.95" customHeight="1">
      <c r="A7" s="291" t="s">
        <v>89</v>
      </c>
      <c r="B7" s="59">
        <v>4000</v>
      </c>
      <c r="C7" s="59">
        <v>4600</v>
      </c>
      <c r="D7" s="59">
        <v>4800</v>
      </c>
      <c r="E7" s="59">
        <v>4500</v>
      </c>
    </row>
    <row r="8" spans="1:5" ht="24.95" customHeight="1">
      <c r="A8" s="53" t="s">
        <v>261</v>
      </c>
      <c r="B8" s="240">
        <v>600</v>
      </c>
      <c r="C8" s="240">
        <v>600</v>
      </c>
      <c r="D8" s="240">
        <v>600</v>
      </c>
      <c r="E8" s="240">
        <v>500</v>
      </c>
    </row>
    <row r="9" spans="1:5" ht="24.95" customHeight="1">
      <c r="A9" s="291" t="s">
        <v>34</v>
      </c>
      <c r="B9" s="59">
        <v>750</v>
      </c>
      <c r="C9" s="59">
        <v>800</v>
      </c>
      <c r="D9" s="59">
        <v>600</v>
      </c>
      <c r="E9" s="59">
        <v>700</v>
      </c>
    </row>
    <row r="10" spans="1:5" ht="24.95" customHeight="1">
      <c r="A10" s="291" t="s">
        <v>691</v>
      </c>
      <c r="B10" s="59"/>
      <c r="C10" s="59"/>
      <c r="D10" s="59">
        <v>400</v>
      </c>
      <c r="E10" s="59">
        <v>500</v>
      </c>
    </row>
    <row r="11" spans="1:5" ht="24.95" customHeight="1">
      <c r="A11" s="402" t="s">
        <v>754</v>
      </c>
      <c r="B11" s="59"/>
      <c r="C11" s="59">
        <v>925</v>
      </c>
      <c r="D11" s="59"/>
      <c r="E11" s="59"/>
    </row>
    <row r="12" spans="1:5" ht="24.95" customHeight="1">
      <c r="A12" s="402" t="s">
        <v>881</v>
      </c>
      <c r="B12" s="59"/>
      <c r="C12" s="59"/>
      <c r="D12" s="59">
        <v>-2500</v>
      </c>
      <c r="E12" s="59"/>
    </row>
    <row r="13" spans="1:5" ht="24.95" customHeight="1" thickBot="1">
      <c r="A13" s="402"/>
      <c r="B13" s="304"/>
      <c r="C13" s="304"/>
      <c r="D13" s="304"/>
      <c r="E13" s="304"/>
    </row>
    <row r="14" spans="1:5" ht="24.95" customHeight="1" thickTop="1">
      <c r="A14" s="395" t="s">
        <v>194</v>
      </c>
      <c r="B14" s="421">
        <f>SUM(B4:B13)</f>
        <v>6950</v>
      </c>
      <c r="C14" s="421">
        <f>SUM(C4:C13)</f>
        <v>8925</v>
      </c>
      <c r="D14" s="421">
        <f>SUM(D4:D13)</f>
        <v>6300</v>
      </c>
      <c r="E14" s="421">
        <f>SUM(E4:E13)</f>
        <v>9200</v>
      </c>
    </row>
    <row r="15" spans="1:5" ht="18.75" customHeight="1">
      <c r="B15" s="47" t="s">
        <v>195</v>
      </c>
    </row>
    <row r="16" spans="1:5" ht="18.75" customHeight="1">
      <c r="A16" s="17"/>
    </row>
    <row r="17" spans="1:1" ht="18.75" customHeight="1">
      <c r="A17" s="17"/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  <row r="21" spans="1:1" ht="18.75" customHeight="1">
      <c r="A21" s="17"/>
    </row>
    <row r="22" spans="1:1" ht="18.75" customHeight="1">
      <c r="A22" s="17"/>
    </row>
    <row r="23" spans="1:1" ht="18.75" customHeight="1">
      <c r="A23" s="17"/>
    </row>
    <row r="24" spans="1:1" ht="18.75" customHeight="1">
      <c r="A24" s="17"/>
    </row>
    <row r="25" spans="1:1" ht="18.75" customHeight="1">
      <c r="A25" s="17"/>
    </row>
    <row r="26" spans="1:1" ht="18.75" customHeight="1">
      <c r="A26" s="17"/>
    </row>
    <row r="27" spans="1:1" ht="18.75" customHeight="1">
      <c r="A27" s="17"/>
    </row>
    <row r="28" spans="1:1" ht="18.75" customHeight="1">
      <c r="A28" s="17"/>
    </row>
    <row r="29" spans="1:1" ht="18.75" customHeight="1">
      <c r="A29" s="17"/>
    </row>
    <row r="30" spans="1:1" ht="18.75" customHeight="1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F18" sqref="F18"/>
    </sheetView>
  </sheetViews>
  <sheetFormatPr defaultRowHeight="14.25"/>
  <cols>
    <col min="1" max="1" width="32.140625" style="234" customWidth="1"/>
    <col min="2" max="5" width="10.42578125" style="234" customWidth="1"/>
    <col min="6" max="16384" width="9.140625" style="234"/>
  </cols>
  <sheetData>
    <row r="1" spans="1:5" ht="18" customHeight="1">
      <c r="A1" s="274" t="s">
        <v>44</v>
      </c>
      <c r="B1" s="257"/>
      <c r="C1" s="238"/>
      <c r="D1" s="238"/>
      <c r="E1" s="238"/>
    </row>
    <row r="2" spans="1:5" ht="18" customHeight="1">
      <c r="A2" s="114"/>
      <c r="B2" s="51"/>
      <c r="C2" s="114"/>
      <c r="D2" s="114"/>
      <c r="E2" s="114"/>
    </row>
    <row r="3" spans="1:5" ht="18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ht="18" customHeight="1">
      <c r="A4" s="117"/>
      <c r="B4" s="117"/>
      <c r="C4" s="117"/>
      <c r="D4" s="117"/>
      <c r="E4" s="117"/>
    </row>
    <row r="5" spans="1:5" ht="24.95" customHeight="1">
      <c r="A5" s="120"/>
      <c r="B5" s="43"/>
      <c r="C5" s="43"/>
      <c r="D5" s="43"/>
      <c r="E5" s="43"/>
    </row>
    <row r="6" spans="1:5" ht="24.95" customHeight="1">
      <c r="A6" s="57" t="s">
        <v>138</v>
      </c>
      <c r="B6" s="44">
        <v>600</v>
      </c>
      <c r="C6" s="44">
        <v>400</v>
      </c>
      <c r="D6" s="44">
        <v>400</v>
      </c>
      <c r="E6" s="44">
        <v>800</v>
      </c>
    </row>
    <row r="7" spans="1:5" ht="24.95" customHeight="1">
      <c r="A7" s="57" t="s">
        <v>139</v>
      </c>
      <c r="B7" s="44">
        <v>640</v>
      </c>
      <c r="C7" s="44">
        <v>800</v>
      </c>
      <c r="D7" s="44">
        <v>800</v>
      </c>
      <c r="E7" s="44">
        <v>800</v>
      </c>
    </row>
    <row r="8" spans="1:5" ht="24.95" customHeight="1">
      <c r="A8" s="57" t="s">
        <v>140</v>
      </c>
      <c r="B8" s="44">
        <v>900</v>
      </c>
      <c r="C8" s="44">
        <v>700</v>
      </c>
      <c r="D8" s="44">
        <v>800</v>
      </c>
      <c r="E8" s="44">
        <v>750</v>
      </c>
    </row>
    <row r="9" spans="1:5" ht="24.95" customHeight="1">
      <c r="A9" s="57" t="s">
        <v>141</v>
      </c>
      <c r="B9" s="70">
        <v>600</v>
      </c>
      <c r="C9" s="70">
        <v>250</v>
      </c>
      <c r="D9" s="70">
        <v>300</v>
      </c>
      <c r="E9" s="70">
        <v>900</v>
      </c>
    </row>
    <row r="10" spans="1:5" ht="24.95" customHeight="1">
      <c r="A10" s="57" t="s">
        <v>403</v>
      </c>
      <c r="B10" s="70">
        <v>540</v>
      </c>
      <c r="C10" s="70">
        <v>125</v>
      </c>
      <c r="D10" s="70">
        <v>125</v>
      </c>
      <c r="E10" s="70">
        <v>650</v>
      </c>
    </row>
    <row r="11" spans="1:5" ht="24.95" customHeight="1">
      <c r="A11" s="57" t="s">
        <v>857</v>
      </c>
      <c r="B11" s="70">
        <v>1000</v>
      </c>
      <c r="C11" s="70">
        <v>1000</v>
      </c>
      <c r="D11" s="70">
        <v>1400</v>
      </c>
      <c r="E11" s="70">
        <v>3400</v>
      </c>
    </row>
    <row r="12" spans="1:5" ht="24.95" customHeight="1">
      <c r="A12" s="57" t="s">
        <v>113</v>
      </c>
      <c r="B12" s="70">
        <v>1200</v>
      </c>
      <c r="C12" s="70">
        <v>500</v>
      </c>
      <c r="D12" s="70">
        <v>280</v>
      </c>
      <c r="E12" s="70">
        <v>300</v>
      </c>
    </row>
    <row r="13" spans="1:5" ht="24.95" customHeight="1">
      <c r="A13" s="74" t="s">
        <v>491</v>
      </c>
      <c r="B13" s="124">
        <v>100</v>
      </c>
      <c r="C13" s="124">
        <v>100</v>
      </c>
      <c r="D13" s="124">
        <v>100</v>
      </c>
      <c r="E13" s="124">
        <v>100</v>
      </c>
    </row>
    <row r="14" spans="1:5" ht="24.95" customHeight="1">
      <c r="A14" s="74" t="s">
        <v>490</v>
      </c>
      <c r="B14" s="124">
        <v>60</v>
      </c>
      <c r="C14" s="124"/>
      <c r="D14" s="124">
        <v>60</v>
      </c>
      <c r="E14" s="124"/>
    </row>
    <row r="15" spans="1:5" ht="24.95" customHeight="1">
      <c r="A15" s="74" t="s">
        <v>489</v>
      </c>
      <c r="B15" s="124">
        <v>70</v>
      </c>
      <c r="C15" s="124">
        <v>70</v>
      </c>
      <c r="D15" s="124">
        <v>70</v>
      </c>
      <c r="E15" s="124">
        <v>70</v>
      </c>
    </row>
    <row r="16" spans="1:5" ht="24.95" customHeight="1">
      <c r="A16" s="74" t="s">
        <v>488</v>
      </c>
      <c r="B16" s="124">
        <v>50</v>
      </c>
      <c r="C16" s="124">
        <v>50</v>
      </c>
      <c r="D16" s="124">
        <v>50</v>
      </c>
      <c r="E16" s="124">
        <v>50</v>
      </c>
    </row>
    <row r="17" spans="1:5" ht="24.95" customHeight="1">
      <c r="A17" s="74" t="s">
        <v>687</v>
      </c>
      <c r="B17" s="70"/>
      <c r="C17" s="70"/>
      <c r="D17" s="70"/>
      <c r="E17" s="70"/>
    </row>
    <row r="18" spans="1:5" ht="24.95" customHeight="1">
      <c r="A18" s="74" t="s">
        <v>754</v>
      </c>
      <c r="B18" s="70"/>
      <c r="C18" s="70">
        <v>-1000</v>
      </c>
      <c r="D18" s="70"/>
      <c r="E18" s="70"/>
    </row>
    <row r="19" spans="1:5" ht="24.95" customHeight="1">
      <c r="A19" s="74" t="s">
        <v>808</v>
      </c>
      <c r="B19" s="70"/>
      <c r="C19" s="70"/>
      <c r="D19" s="70">
        <v>4500</v>
      </c>
      <c r="E19" s="70"/>
    </row>
    <row r="20" spans="1:5" ht="24.95" customHeight="1">
      <c r="A20" s="74" t="s">
        <v>881</v>
      </c>
      <c r="B20" s="70"/>
      <c r="C20" s="70"/>
      <c r="D20" s="70">
        <v>80.55</v>
      </c>
      <c r="E20" s="70"/>
    </row>
    <row r="21" spans="1:5" ht="24.95" customHeight="1">
      <c r="A21" s="74"/>
      <c r="B21" s="70"/>
      <c r="C21" s="70"/>
      <c r="D21" s="70"/>
      <c r="E21" s="70"/>
    </row>
    <row r="22" spans="1:5" ht="24.95" customHeight="1">
      <c r="A22" s="74"/>
      <c r="B22" s="898"/>
      <c r="C22" s="898"/>
      <c r="D22" s="898"/>
      <c r="E22" s="898"/>
    </row>
    <row r="23" spans="1:5" ht="24.95" customHeight="1">
      <c r="A23" s="133" t="s">
        <v>251</v>
      </c>
      <c r="B23" s="640">
        <f>SUM(B4:B22)</f>
        <v>5760</v>
      </c>
      <c r="C23" s="640">
        <f>SUM(C4:C22)</f>
        <v>2995</v>
      </c>
      <c r="D23" s="640">
        <f>SUM(D4:D22)</f>
        <v>8965.5499999999993</v>
      </c>
      <c r="E23" s="640">
        <f>SUM(E4:E22)</f>
        <v>7820</v>
      </c>
    </row>
    <row r="24" spans="1:5" ht="18" customHeight="1">
      <c r="A24" s="131"/>
      <c r="B24" s="131"/>
      <c r="C24" s="131"/>
      <c r="D24" s="131"/>
    </row>
    <row r="25" spans="1:5" ht="18" customHeight="1">
      <c r="A25" s="131"/>
      <c r="B25" s="131"/>
      <c r="C25" s="131"/>
      <c r="D25" s="131"/>
    </row>
    <row r="26" spans="1:5" ht="18" customHeight="1">
      <c r="A26" s="131"/>
      <c r="B26" s="131"/>
      <c r="C26" s="131"/>
      <c r="D26" s="131"/>
    </row>
    <row r="27" spans="1:5" ht="18" customHeight="1">
      <c r="A27" s="131"/>
      <c r="B27" s="131"/>
      <c r="C27" s="131"/>
      <c r="D27" s="131"/>
    </row>
    <row r="28" spans="1:5" ht="18" customHeight="1">
      <c r="A28" s="131"/>
      <c r="B28" s="131"/>
      <c r="C28" s="131"/>
      <c r="D28" s="131"/>
    </row>
    <row r="29" spans="1:5" ht="18" customHeight="1">
      <c r="A29" s="131"/>
      <c r="B29" s="131"/>
      <c r="C29" s="131"/>
      <c r="D29" s="131"/>
    </row>
    <row r="30" spans="1:5" ht="16.5">
      <c r="A30" s="131"/>
      <c r="B30" s="131"/>
      <c r="C30" s="131"/>
      <c r="D30" s="131"/>
    </row>
    <row r="31" spans="1:5" ht="16.5">
      <c r="A31" s="131"/>
      <c r="B31" s="131"/>
      <c r="C31" s="131"/>
      <c r="D31" s="131"/>
    </row>
    <row r="32" spans="1:5" ht="16.5">
      <c r="A32" s="131"/>
      <c r="B32" s="131"/>
      <c r="C32" s="131"/>
      <c r="D32" s="131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8" sqref="D28"/>
    </sheetView>
  </sheetViews>
  <sheetFormatPr defaultRowHeight="16.5"/>
  <cols>
    <col min="1" max="1" width="33" style="131" customWidth="1"/>
    <col min="2" max="4" width="11.7109375" style="131" customWidth="1"/>
    <col min="5" max="5" width="10.28515625" style="131" customWidth="1"/>
    <col min="6" max="16384" width="9.140625" style="131"/>
  </cols>
  <sheetData>
    <row r="1" spans="1:5" ht="18" customHeight="1">
      <c r="A1" s="274" t="s">
        <v>18</v>
      </c>
      <c r="B1" s="257"/>
      <c r="C1" s="238"/>
      <c r="D1" s="238"/>
      <c r="E1" s="238"/>
    </row>
    <row r="2" spans="1:5" ht="18" customHeight="1">
      <c r="A2" s="114"/>
      <c r="B2" s="51"/>
      <c r="C2" s="114"/>
      <c r="D2" s="114"/>
      <c r="E2" s="114"/>
    </row>
    <row r="3" spans="1:5" ht="18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ht="18" customHeight="1">
      <c r="A4" s="117"/>
      <c r="B4" s="117"/>
      <c r="C4" s="117"/>
      <c r="D4" s="117"/>
      <c r="E4" s="117"/>
    </row>
    <row r="5" spans="1:5" ht="24.75" customHeight="1">
      <c r="A5" s="135" t="s">
        <v>19</v>
      </c>
      <c r="B5" s="44"/>
      <c r="C5" s="44"/>
      <c r="D5" s="44"/>
      <c r="E5" s="44"/>
    </row>
    <row r="6" spans="1:5" ht="18" customHeight="1">
      <c r="A6" s="57" t="s">
        <v>158</v>
      </c>
      <c r="B6" s="44">
        <v>200</v>
      </c>
      <c r="C6" s="44">
        <v>200</v>
      </c>
      <c r="D6" s="44">
        <v>200</v>
      </c>
      <c r="E6" s="44">
        <v>100</v>
      </c>
    </row>
    <row r="7" spans="1:5" ht="18" customHeight="1">
      <c r="A7" s="57" t="s">
        <v>23</v>
      </c>
      <c r="B7" s="44"/>
      <c r="C7" s="44">
        <v>300</v>
      </c>
      <c r="D7" s="44">
        <v>300</v>
      </c>
      <c r="E7" s="44">
        <v>100</v>
      </c>
    </row>
    <row r="8" spans="1:5" ht="18" customHeight="1">
      <c r="A8" s="57" t="s">
        <v>24</v>
      </c>
      <c r="B8" s="44">
        <v>200</v>
      </c>
      <c r="C8" s="44">
        <v>200</v>
      </c>
      <c r="D8" s="44">
        <v>150</v>
      </c>
      <c r="E8" s="44">
        <v>200</v>
      </c>
    </row>
    <row r="9" spans="1:5" ht="18" customHeight="1">
      <c r="A9" s="57" t="s">
        <v>157</v>
      </c>
      <c r="B9" s="44">
        <v>2500</v>
      </c>
      <c r="C9" s="44">
        <v>1400</v>
      </c>
      <c r="D9" s="44"/>
      <c r="E9" s="44"/>
    </row>
    <row r="10" spans="1:5" ht="27.75" customHeight="1">
      <c r="A10" s="136" t="s">
        <v>25</v>
      </c>
      <c r="B10" s="44"/>
      <c r="C10" s="44"/>
      <c r="D10" s="44"/>
      <c r="E10" s="44"/>
    </row>
    <row r="11" spans="1:5" ht="18" customHeight="1">
      <c r="A11" s="57" t="s">
        <v>26</v>
      </c>
      <c r="B11" s="70">
        <v>300</v>
      </c>
      <c r="C11" s="70"/>
      <c r="D11" s="70"/>
      <c r="E11" s="70"/>
    </row>
    <row r="12" spans="1:5" ht="18" customHeight="1">
      <c r="A12" s="899" t="s">
        <v>858</v>
      </c>
      <c r="B12" s="70">
        <v>2500</v>
      </c>
      <c r="C12" s="70">
        <v>1000</v>
      </c>
      <c r="D12" s="70"/>
      <c r="E12" s="70">
        <v>300</v>
      </c>
    </row>
    <row r="13" spans="1:5" ht="18" customHeight="1">
      <c r="A13" s="899"/>
      <c r="B13" s="70"/>
      <c r="C13" s="70"/>
      <c r="D13" s="70"/>
      <c r="E13" s="70"/>
    </row>
    <row r="14" spans="1:5" ht="18" customHeight="1">
      <c r="A14" s="57" t="s">
        <v>754</v>
      </c>
      <c r="B14" s="70"/>
      <c r="C14" s="70">
        <v>-3076.78</v>
      </c>
      <c r="D14" s="70"/>
      <c r="E14" s="70"/>
    </row>
    <row r="15" spans="1:5" ht="18" customHeight="1">
      <c r="A15" s="57" t="s">
        <v>881</v>
      </c>
      <c r="B15" s="124"/>
      <c r="C15" s="124"/>
      <c r="D15" s="124">
        <v>-375.03</v>
      </c>
      <c r="E15" s="124"/>
    </row>
    <row r="16" spans="1:5" ht="18" customHeight="1">
      <c r="A16" s="57"/>
      <c r="B16" s="124"/>
      <c r="C16" s="124"/>
      <c r="D16" s="124"/>
      <c r="E16" s="124"/>
    </row>
    <row r="17" spans="1:5" ht="18" customHeight="1" thickBot="1">
      <c r="A17" s="57"/>
      <c r="B17" s="124"/>
      <c r="C17" s="124"/>
      <c r="D17" s="124"/>
      <c r="E17" s="124"/>
    </row>
    <row r="18" spans="1:5" ht="18" customHeight="1" thickTop="1">
      <c r="A18" s="133" t="s">
        <v>251</v>
      </c>
      <c r="B18" s="132">
        <f>SUM(B4:B17)</f>
        <v>5700</v>
      </c>
      <c r="C18" s="132">
        <f>SUM(C4:C17)</f>
        <v>23.2199999999998</v>
      </c>
      <c r="D18" s="132">
        <f>SUM(D4:D17)</f>
        <v>274.97000000000003</v>
      </c>
      <c r="E18" s="132">
        <f>SUM(E4:E17)</f>
        <v>700</v>
      </c>
    </row>
    <row r="19" spans="1:5" ht="18" customHeight="1"/>
    <row r="20" spans="1:5" ht="18" customHeight="1"/>
    <row r="21" spans="1:5" ht="18" customHeight="1"/>
    <row r="22" spans="1:5" ht="18" customHeight="1"/>
    <row r="23" spans="1:5" ht="18" customHeight="1"/>
    <row r="24" spans="1:5" ht="18" customHeight="1"/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pane ySplit="1" topLeftCell="A2" activePane="bottomLeft" state="frozen"/>
      <selection pane="bottomLeft" activeCell="G24" sqref="G24"/>
    </sheetView>
  </sheetViews>
  <sheetFormatPr defaultRowHeight="18.75" customHeight="1"/>
  <cols>
    <col min="1" max="1" width="42.5703125" style="113" customWidth="1"/>
    <col min="2" max="2" width="10.7109375" style="28" customWidth="1"/>
    <col min="3" max="5" width="10.7109375" style="27" customWidth="1"/>
    <col min="6" max="16384" width="9.140625" style="27"/>
  </cols>
  <sheetData>
    <row r="1" spans="1:5" s="48" customFormat="1" ht="18.75" customHeight="1">
      <c r="A1" s="274" t="s">
        <v>307</v>
      </c>
      <c r="B1" s="260"/>
      <c r="C1" s="260"/>
      <c r="D1" s="260"/>
      <c r="E1" s="260"/>
    </row>
    <row r="2" spans="1:5" ht="18.75" customHeight="1">
      <c r="A2" s="114"/>
      <c r="B2" s="51"/>
      <c r="C2" s="51"/>
      <c r="D2" s="51"/>
      <c r="E2" s="51"/>
    </row>
    <row r="3" spans="1:5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145" customFormat="1" ht="18.75" customHeight="1">
      <c r="A4" s="117"/>
      <c r="B4" s="278"/>
      <c r="C4" s="278"/>
      <c r="D4" s="278"/>
      <c r="E4" s="278"/>
    </row>
    <row r="5" spans="1:5" s="145" customFormat="1" ht="18.75" customHeight="1">
      <c r="A5" s="71" t="s">
        <v>201</v>
      </c>
      <c r="B5" s="254">
        <v>2000</v>
      </c>
      <c r="C5" s="254">
        <v>2000</v>
      </c>
      <c r="D5" s="254">
        <v>3500</v>
      </c>
      <c r="E5" s="254">
        <v>6000</v>
      </c>
    </row>
    <row r="6" spans="1:5" s="145" customFormat="1" ht="18.75" customHeight="1">
      <c r="A6" s="71" t="s">
        <v>400</v>
      </c>
      <c r="B6" s="254">
        <v>2000</v>
      </c>
      <c r="C6" s="254">
        <v>4000</v>
      </c>
      <c r="D6" s="254">
        <v>4000</v>
      </c>
      <c r="E6" s="254">
        <v>4600</v>
      </c>
    </row>
    <row r="7" spans="1:5" s="145" customFormat="1" ht="18.75" customHeight="1">
      <c r="A7" s="71" t="s">
        <v>202</v>
      </c>
      <c r="B7" s="254">
        <v>1200</v>
      </c>
      <c r="C7" s="254">
        <v>800</v>
      </c>
      <c r="D7" s="254">
        <v>800</v>
      </c>
      <c r="E7" s="254">
        <v>800</v>
      </c>
    </row>
    <row r="8" spans="1:5" s="145" customFormat="1" ht="18.75" customHeight="1">
      <c r="A8" s="293" t="s">
        <v>343</v>
      </c>
      <c r="B8" s="422">
        <v>12000</v>
      </c>
      <c r="C8" s="422">
        <v>8000</v>
      </c>
      <c r="D8" s="422">
        <v>8000</v>
      </c>
      <c r="E8" s="422">
        <v>7860</v>
      </c>
    </row>
    <row r="9" spans="1:5" s="145" customFormat="1" ht="18.75" customHeight="1">
      <c r="A9" s="291" t="s">
        <v>60</v>
      </c>
      <c r="B9" s="254">
        <v>50</v>
      </c>
      <c r="C9" s="254">
        <v>50</v>
      </c>
      <c r="D9" s="254">
        <v>50</v>
      </c>
      <c r="E9" s="254">
        <v>100</v>
      </c>
    </row>
    <row r="10" spans="1:5" s="145" customFormat="1" ht="18.75" customHeight="1">
      <c r="A10" s="71" t="s">
        <v>344</v>
      </c>
      <c r="B10" s="254"/>
      <c r="C10" s="254">
        <v>750</v>
      </c>
      <c r="D10" s="254">
        <v>1500</v>
      </c>
      <c r="E10" s="254">
        <v>500</v>
      </c>
    </row>
    <row r="11" spans="1:5" s="145" customFormat="1" ht="18.75" customHeight="1">
      <c r="A11" s="71" t="s">
        <v>203</v>
      </c>
      <c r="B11" s="254">
        <v>2000</v>
      </c>
      <c r="C11" s="254">
        <v>3000</v>
      </c>
      <c r="D11" s="254">
        <v>3000</v>
      </c>
      <c r="E11" s="254">
        <v>5000</v>
      </c>
    </row>
    <row r="12" spans="1:5" s="145" customFormat="1" ht="18.75" customHeight="1">
      <c r="A12" s="71" t="s">
        <v>200</v>
      </c>
      <c r="B12" s="254">
        <v>2000</v>
      </c>
      <c r="C12" s="254">
        <v>3000</v>
      </c>
      <c r="D12" s="254">
        <v>4000</v>
      </c>
      <c r="E12" s="254">
        <v>9000</v>
      </c>
    </row>
    <row r="13" spans="1:5" s="145" customFormat="1" ht="18.75" customHeight="1">
      <c r="A13" s="293" t="s">
        <v>341</v>
      </c>
      <c r="B13" s="287">
        <v>500</v>
      </c>
      <c r="C13" s="287"/>
      <c r="D13" s="287"/>
      <c r="E13" s="287"/>
    </row>
    <row r="14" spans="1:5" s="145" customFormat="1" ht="18.75" customHeight="1">
      <c r="A14" s="293" t="s">
        <v>401</v>
      </c>
      <c r="B14" s="423">
        <v>15000</v>
      </c>
      <c r="C14" s="423">
        <v>1200</v>
      </c>
      <c r="D14" s="423">
        <v>1200</v>
      </c>
      <c r="E14" s="423">
        <v>1760</v>
      </c>
    </row>
    <row r="15" spans="1:5" ht="18.75" customHeight="1">
      <c r="A15" s="293" t="s">
        <v>159</v>
      </c>
      <c r="B15" s="254">
        <v>3000</v>
      </c>
      <c r="C15" s="254"/>
      <c r="D15" s="254"/>
      <c r="E15" s="254"/>
    </row>
    <row r="16" spans="1:5" ht="18" customHeight="1">
      <c r="A16" s="294" t="s">
        <v>128</v>
      </c>
      <c r="B16" s="287">
        <v>1200</v>
      </c>
      <c r="C16" s="287">
        <v>800</v>
      </c>
      <c r="D16" s="287">
        <v>800</v>
      </c>
      <c r="E16" s="287">
        <v>720</v>
      </c>
    </row>
    <row r="17" spans="1:5" ht="18.75" customHeight="1">
      <c r="A17" s="293" t="s">
        <v>492</v>
      </c>
      <c r="B17" s="422">
        <v>625</v>
      </c>
      <c r="C17" s="422">
        <v>625</v>
      </c>
      <c r="D17" s="422">
        <v>625</v>
      </c>
      <c r="E17" s="422">
        <v>625</v>
      </c>
    </row>
    <row r="18" spans="1:5" ht="18.75" customHeight="1">
      <c r="A18" s="318" t="s">
        <v>678</v>
      </c>
      <c r="B18" s="424"/>
      <c r="C18" s="424"/>
      <c r="D18" s="424">
        <v>2000</v>
      </c>
      <c r="E18" s="424">
        <v>2000</v>
      </c>
    </row>
    <row r="19" spans="1:5" ht="18.75" customHeight="1">
      <c r="A19" s="318" t="s">
        <v>859</v>
      </c>
      <c r="B19" s="424"/>
      <c r="C19" s="424"/>
      <c r="D19" s="424"/>
      <c r="E19" s="424">
        <v>500</v>
      </c>
    </row>
    <row r="20" spans="1:5" ht="18.75" customHeight="1">
      <c r="A20" s="318" t="s">
        <v>860</v>
      </c>
      <c r="B20" s="424"/>
      <c r="C20" s="424"/>
      <c r="D20" s="424"/>
      <c r="E20" s="424">
        <v>2500</v>
      </c>
    </row>
    <row r="21" spans="1:5" ht="18.75" customHeight="1">
      <c r="A21" s="318" t="s">
        <v>861</v>
      </c>
      <c r="B21" s="424"/>
      <c r="C21" s="424"/>
      <c r="D21" s="424"/>
      <c r="E21" s="424">
        <v>15000</v>
      </c>
    </row>
    <row r="22" spans="1:5" ht="18.75" customHeight="1">
      <c r="A22" s="318" t="s">
        <v>862</v>
      </c>
      <c r="B22" s="422"/>
      <c r="C22" s="422"/>
      <c r="D22" s="422"/>
      <c r="E22" s="422"/>
    </row>
    <row r="23" spans="1:5" ht="18.75" customHeight="1">
      <c r="A23" s="777" t="s">
        <v>754</v>
      </c>
      <c r="B23" s="900"/>
      <c r="C23" s="900">
        <v>4500</v>
      </c>
      <c r="D23" s="900"/>
      <c r="E23" s="422"/>
    </row>
    <row r="24" spans="1:5" ht="18.75" customHeight="1">
      <c r="A24" s="777" t="s">
        <v>847</v>
      </c>
      <c r="B24" s="900"/>
      <c r="C24" s="900"/>
      <c r="D24" s="900">
        <v>10500</v>
      </c>
      <c r="E24" s="422"/>
    </row>
    <row r="25" spans="1:5" ht="18.75" customHeight="1">
      <c r="A25" s="777" t="s">
        <v>809</v>
      </c>
      <c r="B25" s="900"/>
      <c r="C25" s="900"/>
      <c r="D25" s="900">
        <v>5000</v>
      </c>
      <c r="E25" s="422"/>
    </row>
    <row r="26" spans="1:5" ht="18.75" customHeight="1">
      <c r="A26" s="777" t="s">
        <v>881</v>
      </c>
      <c r="B26" s="900"/>
      <c r="C26" s="900"/>
      <c r="D26" s="900">
        <v>8000</v>
      </c>
      <c r="E26" s="422"/>
    </row>
    <row r="27" spans="1:5" ht="18.75" customHeight="1">
      <c r="A27" s="777"/>
      <c r="B27" s="900"/>
      <c r="C27" s="900"/>
      <c r="D27" s="900"/>
      <c r="E27" s="422"/>
    </row>
    <row r="28" spans="1:5" ht="18.75" customHeight="1">
      <c r="A28" s="777"/>
      <c r="B28" s="900"/>
      <c r="C28" s="900"/>
      <c r="D28" s="900"/>
      <c r="E28" s="422"/>
    </row>
    <row r="29" spans="1:5" ht="18.75" customHeight="1" thickBot="1">
      <c r="A29" s="777"/>
      <c r="B29" s="901"/>
      <c r="C29" s="901"/>
      <c r="D29" s="901"/>
      <c r="E29" s="902"/>
    </row>
    <row r="30" spans="1:5" ht="18.75" customHeight="1" thickTop="1">
      <c r="A30" s="119" t="s">
        <v>194</v>
      </c>
      <c r="B30" s="425">
        <f>SUM(B4:B29)</f>
        <v>41575</v>
      </c>
      <c r="C30" s="425">
        <f t="shared" ref="C30:E30" si="0">SUM(C4:C29)</f>
        <v>28725</v>
      </c>
      <c r="D30" s="425">
        <f t="shared" si="0"/>
        <v>52975</v>
      </c>
      <c r="E30" s="425">
        <f t="shared" si="0"/>
        <v>56965</v>
      </c>
    </row>
    <row r="31" spans="1:5" s="48" customFormat="1" ht="18.75" customHeight="1">
      <c r="A31" s="131"/>
      <c r="B31" s="131"/>
    </row>
    <row r="32" spans="1:5" ht="18.75" customHeight="1">
      <c r="A32" s="131"/>
      <c r="B32" s="131"/>
    </row>
    <row r="33" spans="1:2" ht="18.75" customHeight="1">
      <c r="A33" s="131"/>
      <c r="B33" s="131"/>
    </row>
    <row r="34" spans="1:2" ht="18.75" customHeight="1">
      <c r="A34" s="131"/>
      <c r="B34" s="131"/>
    </row>
    <row r="35" spans="1:2" ht="18.75" customHeight="1">
      <c r="A35" s="131"/>
      <c r="B35" s="131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pane ySplit="3" topLeftCell="A4" activePane="bottomLeft" state="frozen"/>
      <selection pane="bottomLeft" activeCell="A16" sqref="A16"/>
    </sheetView>
  </sheetViews>
  <sheetFormatPr defaultRowHeight="18.75" customHeight="1"/>
  <cols>
    <col min="1" max="1" width="43.85546875" style="14" customWidth="1"/>
    <col min="2" max="2" width="11" style="15" customWidth="1"/>
    <col min="3" max="5" width="11" style="112" customWidth="1"/>
    <col min="6" max="16384" width="9.140625" style="112"/>
  </cols>
  <sheetData>
    <row r="1" spans="1:5" s="230" customFormat="1" ht="18.75" customHeight="1">
      <c r="A1" s="274" t="s">
        <v>309</v>
      </c>
      <c r="B1" s="257"/>
      <c r="C1" s="257"/>
      <c r="D1" s="257"/>
      <c r="E1" s="257"/>
    </row>
    <row r="2" spans="1:5" ht="18.75" customHeight="1">
      <c r="A2" s="114"/>
      <c r="B2" s="51"/>
      <c r="C2" s="51"/>
      <c r="D2" s="51"/>
      <c r="E2" s="51"/>
    </row>
    <row r="3" spans="1:5" s="230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230" customFormat="1" ht="18.75" customHeight="1">
      <c r="A4" s="71"/>
      <c r="B4" s="51"/>
      <c r="C4" s="51"/>
      <c r="D4" s="51"/>
      <c r="E4" s="51"/>
    </row>
    <row r="5" spans="1:5" s="230" customFormat="1" ht="18.75" customHeight="1">
      <c r="A5" s="71" t="s">
        <v>263</v>
      </c>
      <c r="B5" s="51">
        <v>200</v>
      </c>
      <c r="C5" s="51">
        <v>100</v>
      </c>
      <c r="D5" s="51">
        <v>100</v>
      </c>
      <c r="E5" s="51">
        <v>100</v>
      </c>
    </row>
    <row r="6" spans="1:5" s="230" customFormat="1" ht="18.75" customHeight="1">
      <c r="A6" s="71" t="s">
        <v>265</v>
      </c>
      <c r="B6" s="51">
        <v>1000</v>
      </c>
      <c r="C6" s="51">
        <v>1000</v>
      </c>
      <c r="D6" s="51">
        <v>700</v>
      </c>
      <c r="E6" s="51">
        <v>600</v>
      </c>
    </row>
    <row r="7" spans="1:5" s="230" customFormat="1" ht="18.75" customHeight="1">
      <c r="A7" s="71" t="s">
        <v>267</v>
      </c>
      <c r="B7" s="51">
        <v>200</v>
      </c>
      <c r="C7" s="51">
        <v>300</v>
      </c>
      <c r="D7" s="51">
        <v>300</v>
      </c>
      <c r="E7" s="51">
        <v>300</v>
      </c>
    </row>
    <row r="8" spans="1:5" s="230" customFormat="1" ht="18.75" customHeight="1">
      <c r="A8" s="130" t="s">
        <v>71</v>
      </c>
      <c r="B8" s="51">
        <v>6800</v>
      </c>
      <c r="C8" s="51">
        <v>6900</v>
      </c>
      <c r="D8" s="51">
        <v>2256</v>
      </c>
      <c r="E8" s="51">
        <v>2356</v>
      </c>
    </row>
    <row r="9" spans="1:5" s="230" customFormat="1" ht="18.75" customHeight="1">
      <c r="A9" s="71" t="s">
        <v>264</v>
      </c>
      <c r="B9" s="51">
        <v>600</v>
      </c>
      <c r="C9" s="51">
        <v>600</v>
      </c>
      <c r="D9" s="51">
        <v>500</v>
      </c>
      <c r="E9" s="51">
        <v>500</v>
      </c>
    </row>
    <row r="10" spans="1:5" ht="18.75" customHeight="1">
      <c r="A10" s="71" t="s">
        <v>262</v>
      </c>
      <c r="B10" s="51">
        <v>100</v>
      </c>
      <c r="C10" s="51">
        <v>100</v>
      </c>
      <c r="D10" s="51">
        <v>100</v>
      </c>
      <c r="E10" s="51">
        <v>100</v>
      </c>
    </row>
    <row r="11" spans="1:5" ht="18.75" customHeight="1">
      <c r="A11" s="71" t="s">
        <v>269</v>
      </c>
      <c r="B11" s="51">
        <v>2500</v>
      </c>
      <c r="C11" s="51">
        <v>2200</v>
      </c>
      <c r="D11" s="51">
        <v>1800</v>
      </c>
      <c r="E11" s="51">
        <v>1600</v>
      </c>
    </row>
    <row r="12" spans="1:5" ht="18.75" customHeight="1">
      <c r="A12" s="71" t="s">
        <v>402</v>
      </c>
      <c r="B12" s="51"/>
      <c r="C12" s="51"/>
      <c r="D12" s="51"/>
      <c r="E12" s="51"/>
    </row>
    <row r="13" spans="1:5" ht="18.75" customHeight="1">
      <c r="A13" s="71" t="s">
        <v>266</v>
      </c>
      <c r="B13" s="51">
        <v>600</v>
      </c>
      <c r="C13" s="51">
        <v>500</v>
      </c>
      <c r="D13" s="51">
        <v>200</v>
      </c>
      <c r="E13" s="51">
        <v>150</v>
      </c>
    </row>
    <row r="14" spans="1:5" ht="18.75" customHeight="1">
      <c r="A14" s="58" t="s">
        <v>754</v>
      </c>
      <c r="B14" s="51"/>
      <c r="C14" s="51">
        <v>-3400</v>
      </c>
      <c r="D14" s="51"/>
      <c r="E14" s="51"/>
    </row>
    <row r="15" spans="1:5" ht="18.75" customHeight="1">
      <c r="A15" s="58" t="s">
        <v>881</v>
      </c>
      <c r="B15" s="51"/>
      <c r="C15" s="51"/>
      <c r="D15" s="51">
        <v>100</v>
      </c>
      <c r="E15" s="51"/>
    </row>
    <row r="16" spans="1:5" ht="18.75" customHeight="1" thickBot="1">
      <c r="A16" s="114"/>
      <c r="B16" s="118"/>
      <c r="C16" s="118"/>
      <c r="D16" s="118"/>
      <c r="E16" s="118"/>
    </row>
    <row r="17" spans="1:5" ht="18.75" customHeight="1" thickTop="1">
      <c r="A17" s="119" t="s">
        <v>194</v>
      </c>
      <c r="B17" s="103">
        <f>SUM(B4:B16)</f>
        <v>12000</v>
      </c>
      <c r="C17" s="103">
        <f>SUM(C4:C16)</f>
        <v>8300</v>
      </c>
      <c r="D17" s="103">
        <f>SUM(D4:D16)</f>
        <v>6056</v>
      </c>
      <c r="E17" s="103">
        <f>SUM(E4:E16)</f>
        <v>5706</v>
      </c>
    </row>
    <row r="18" spans="1:5" ht="18.75" customHeight="1">
      <c r="A18" s="113"/>
      <c r="B18" s="47"/>
      <c r="C18" s="27"/>
    </row>
    <row r="19" spans="1:5" ht="18.75" customHeight="1">
      <c r="A19" s="113"/>
      <c r="B19" s="47"/>
      <c r="C19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pane ySplit="3" topLeftCell="A4" activePane="bottomLeft" state="frozen"/>
      <selection pane="bottomLeft" activeCell="E18" sqref="E18"/>
    </sheetView>
  </sheetViews>
  <sheetFormatPr defaultRowHeight="18.75" customHeight="1"/>
  <cols>
    <col min="1" max="1" width="42.140625" style="113" customWidth="1"/>
    <col min="2" max="2" width="10.7109375" style="47" customWidth="1"/>
    <col min="3" max="5" width="10.7109375" style="27" customWidth="1"/>
    <col min="6" max="16384" width="9.140625" style="27"/>
  </cols>
  <sheetData>
    <row r="1" spans="1:5" s="48" customFormat="1" ht="18.75" customHeight="1">
      <c r="A1" s="274" t="s">
        <v>311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137"/>
      <c r="B4" s="137"/>
      <c r="C4" s="137"/>
      <c r="D4" s="137"/>
      <c r="E4" s="137"/>
    </row>
    <row r="5" spans="1:5" s="145" customFormat="1" ht="24.95" customHeight="1">
      <c r="A5" s="71" t="s">
        <v>331</v>
      </c>
      <c r="B5" s="240">
        <v>4500</v>
      </c>
      <c r="C5" s="240">
        <v>4500</v>
      </c>
      <c r="D5" s="240">
        <v>3000</v>
      </c>
      <c r="E5" s="240">
        <v>3200</v>
      </c>
    </row>
    <row r="6" spans="1:5" s="145" customFormat="1" ht="24.95" customHeight="1">
      <c r="A6" s="71" t="s">
        <v>229</v>
      </c>
      <c r="B6" s="240">
        <v>200</v>
      </c>
      <c r="C6" s="240">
        <v>200</v>
      </c>
      <c r="D6" s="240">
        <v>200</v>
      </c>
      <c r="E6" s="240">
        <v>200</v>
      </c>
    </row>
    <row r="7" spans="1:5" s="295" customFormat="1" ht="24.95" customHeight="1">
      <c r="A7" s="140" t="s">
        <v>330</v>
      </c>
      <c r="B7" s="240">
        <v>3500</v>
      </c>
      <c r="C7" s="240">
        <v>3500</v>
      </c>
      <c r="D7" s="240">
        <v>3000</v>
      </c>
      <c r="E7" s="240">
        <v>3200</v>
      </c>
    </row>
    <row r="8" spans="1:5" ht="24.95" customHeight="1">
      <c r="A8" s="71" t="s">
        <v>7</v>
      </c>
      <c r="B8" s="59">
        <v>500</v>
      </c>
      <c r="C8" s="59">
        <v>600</v>
      </c>
      <c r="D8" s="59">
        <v>600</v>
      </c>
      <c r="E8" s="59">
        <v>500</v>
      </c>
    </row>
    <row r="9" spans="1:5" ht="24.95" customHeight="1">
      <c r="A9" s="79" t="s">
        <v>119</v>
      </c>
      <c r="B9" s="59">
        <v>120</v>
      </c>
      <c r="C9" s="59">
        <v>140</v>
      </c>
      <c r="D9" s="59">
        <v>200</v>
      </c>
      <c r="E9" s="59">
        <v>300</v>
      </c>
    </row>
    <row r="10" spans="1:5" ht="24.95" customHeight="1">
      <c r="A10" s="71" t="s">
        <v>594</v>
      </c>
      <c r="B10" s="59">
        <v>300</v>
      </c>
      <c r="C10" s="59"/>
      <c r="D10" s="59"/>
      <c r="E10" s="59"/>
    </row>
    <row r="11" spans="1:5" ht="24.95" customHeight="1">
      <c r="A11" s="71" t="s">
        <v>493</v>
      </c>
      <c r="B11" s="59">
        <v>200</v>
      </c>
      <c r="C11" s="59">
        <v>450</v>
      </c>
      <c r="D11" s="59">
        <v>200</v>
      </c>
      <c r="E11" s="59">
        <v>200</v>
      </c>
    </row>
    <row r="12" spans="1:5" ht="24.95" customHeight="1">
      <c r="A12" s="71" t="s">
        <v>593</v>
      </c>
      <c r="B12" s="59">
        <v>400</v>
      </c>
      <c r="C12" s="59">
        <v>200</v>
      </c>
      <c r="D12" s="59">
        <v>200</v>
      </c>
      <c r="E12" s="59">
        <v>200</v>
      </c>
    </row>
    <row r="13" spans="1:5" ht="24.95" customHeight="1">
      <c r="A13" s="58" t="s">
        <v>754</v>
      </c>
      <c r="B13" s="926"/>
      <c r="C13" s="59">
        <v>-2000</v>
      </c>
      <c r="D13" s="59"/>
      <c r="E13" s="59"/>
    </row>
    <row r="14" spans="1:5" ht="24.95" customHeight="1">
      <c r="A14" s="58" t="s">
        <v>881</v>
      </c>
      <c r="B14" s="926"/>
      <c r="C14" s="59"/>
      <c r="D14" s="59">
        <v>700</v>
      </c>
      <c r="E14" s="59"/>
    </row>
    <row r="15" spans="1:5" ht="24.95" customHeight="1">
      <c r="A15" s="927"/>
      <c r="B15" s="926"/>
      <c r="C15" s="59"/>
      <c r="D15" s="59"/>
      <c r="E15" s="59"/>
    </row>
    <row r="16" spans="1:5" ht="24.95" customHeight="1" thickBot="1">
      <c r="A16" s="928"/>
      <c r="B16" s="929"/>
      <c r="C16" s="372"/>
      <c r="D16" s="372"/>
      <c r="E16" s="372"/>
    </row>
    <row r="17" spans="1:5" s="48" customFormat="1" ht="24.95" customHeight="1" thickTop="1">
      <c r="A17" s="119" t="s">
        <v>194</v>
      </c>
      <c r="B17" s="255">
        <f>SUM(B4:B16)</f>
        <v>9720</v>
      </c>
      <c r="C17" s="255">
        <f>SUM(C4:C16)</f>
        <v>7590</v>
      </c>
      <c r="D17" s="255">
        <f>SUM(D4:D16)</f>
        <v>8100</v>
      </c>
      <c r="E17" s="255">
        <f>SUM(E4:E16)</f>
        <v>7800</v>
      </c>
    </row>
    <row r="19" spans="1:5" ht="18.75" customHeight="1">
      <c r="A19" s="16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12" sqref="A12"/>
    </sheetView>
  </sheetViews>
  <sheetFormatPr defaultRowHeight="18.75" customHeight="1"/>
  <cols>
    <col min="1" max="1" width="35.28515625" style="113" customWidth="1"/>
    <col min="2" max="2" width="10.7109375" style="47" customWidth="1"/>
    <col min="3" max="5" width="10.7109375" style="27" customWidth="1"/>
    <col min="6" max="16384" width="9.140625" style="27"/>
  </cols>
  <sheetData>
    <row r="1" spans="1:5" s="48" customFormat="1" ht="18.75" customHeight="1">
      <c r="A1" s="274" t="s">
        <v>300</v>
      </c>
      <c r="B1" s="257"/>
      <c r="C1" s="257"/>
      <c r="D1" s="257"/>
      <c r="E1" s="257"/>
    </row>
    <row r="2" spans="1:5" ht="18.75" customHeight="1">
      <c r="A2" s="114"/>
      <c r="B2" s="51"/>
      <c r="C2" s="51"/>
      <c r="D2" s="51"/>
      <c r="E2" s="51"/>
    </row>
    <row r="3" spans="1:5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145" customFormat="1" ht="18.75" customHeight="1">
      <c r="A4" s="117"/>
      <c r="B4" s="278"/>
      <c r="C4" s="278"/>
      <c r="D4" s="278"/>
      <c r="E4" s="278"/>
    </row>
    <row r="5" spans="1:5" s="48" customFormat="1" ht="18.75" customHeight="1">
      <c r="A5" s="71"/>
      <c r="B5" s="36"/>
      <c r="C5" s="36"/>
      <c r="D5" s="36"/>
      <c r="E5" s="36"/>
    </row>
    <row r="6" spans="1:5" s="48" customFormat="1" ht="18.75" customHeight="1">
      <c r="A6" s="291" t="s">
        <v>373</v>
      </c>
      <c r="B6" s="369">
        <v>210</v>
      </c>
      <c r="C6" s="369">
        <v>210</v>
      </c>
      <c r="D6" s="369">
        <v>210</v>
      </c>
      <c r="E6" s="369">
        <v>210</v>
      </c>
    </row>
    <row r="7" spans="1:5" s="48" customFormat="1" ht="18.75" customHeight="1">
      <c r="A7" s="291" t="s">
        <v>259</v>
      </c>
      <c r="B7" s="369"/>
      <c r="C7" s="369"/>
      <c r="D7" s="369"/>
      <c r="E7" s="369"/>
    </row>
    <row r="8" spans="1:5" s="48" customFormat="1" ht="18.75" customHeight="1">
      <c r="A8" s="291" t="s">
        <v>260</v>
      </c>
      <c r="B8" s="369">
        <v>70</v>
      </c>
      <c r="C8" s="369">
        <v>70</v>
      </c>
      <c r="D8" s="369">
        <v>45</v>
      </c>
      <c r="E8" s="369">
        <v>45</v>
      </c>
    </row>
    <row r="9" spans="1:5" s="48" customFormat="1" ht="18.75" customHeight="1">
      <c r="A9" s="291" t="s">
        <v>374</v>
      </c>
      <c r="B9" s="369">
        <v>1000</v>
      </c>
      <c r="C9" s="369">
        <v>1000</v>
      </c>
      <c r="D9" s="369">
        <v>1000</v>
      </c>
      <c r="E9" s="369">
        <v>1000</v>
      </c>
    </row>
    <row r="10" spans="1:5" s="48" customFormat="1" ht="18.75" customHeight="1">
      <c r="A10" s="146" t="s">
        <v>754</v>
      </c>
      <c r="B10" s="369"/>
      <c r="C10" s="369">
        <v>-75</v>
      </c>
      <c r="D10" s="369"/>
      <c r="E10" s="369"/>
    </row>
    <row r="11" spans="1:5" ht="18.75" customHeight="1">
      <c r="A11" s="146" t="s">
        <v>881</v>
      </c>
      <c r="B11" s="369"/>
      <c r="C11" s="369"/>
      <c r="D11" s="369">
        <v>-30</v>
      </c>
      <c r="E11" s="369"/>
    </row>
    <row r="12" spans="1:5" ht="18.75" customHeight="1">
      <c r="A12" s="114"/>
      <c r="B12" s="369"/>
      <c r="C12" s="369"/>
      <c r="D12" s="369"/>
      <c r="E12" s="369"/>
    </row>
    <row r="13" spans="1:5" ht="18.75" customHeight="1" thickBot="1">
      <c r="A13" s="114"/>
      <c r="B13" s="371"/>
      <c r="C13" s="371"/>
      <c r="D13" s="371"/>
      <c r="E13" s="371"/>
    </row>
    <row r="14" spans="1:5" s="48" customFormat="1" ht="18.75" customHeight="1" thickTop="1">
      <c r="A14" s="119" t="s">
        <v>194</v>
      </c>
      <c r="B14" s="425">
        <f>SUM(B4:B13)</f>
        <v>1280</v>
      </c>
      <c r="C14" s="425">
        <f>SUM(C4:C13)</f>
        <v>1205</v>
      </c>
      <c r="D14" s="425">
        <f>SUM(D4:D13)</f>
        <v>1225</v>
      </c>
      <c r="E14" s="425">
        <f>SUM(E4:E13)</f>
        <v>1255</v>
      </c>
    </row>
    <row r="16" spans="1:5" ht="18.75" customHeight="1">
      <c r="A16" s="296" t="s">
        <v>349</v>
      </c>
      <c r="B16" s="165"/>
    </row>
    <row r="17" spans="1:2" ht="18.75" customHeight="1">
      <c r="A17" s="296" t="s">
        <v>389</v>
      </c>
      <c r="B17" s="165"/>
    </row>
    <row r="18" spans="1:2" ht="18.75" customHeight="1">
      <c r="A18" s="17" t="s">
        <v>394</v>
      </c>
    </row>
    <row r="19" spans="1:2" ht="18.75" customHeight="1">
      <c r="A19" s="17" t="s">
        <v>388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I28" sqref="I28"/>
    </sheetView>
  </sheetViews>
  <sheetFormatPr defaultRowHeight="18.75" customHeight="1"/>
  <cols>
    <col min="1" max="1" width="33.28515625" style="113" customWidth="1"/>
    <col min="2" max="2" width="10.42578125" style="47" customWidth="1"/>
    <col min="3" max="5" width="10.42578125" style="27" customWidth="1"/>
    <col min="6" max="16384" width="9.140625" style="27"/>
  </cols>
  <sheetData>
    <row r="1" spans="1:10" s="48" customFormat="1" ht="18.75" customHeight="1">
      <c r="A1" s="274" t="s">
        <v>301</v>
      </c>
      <c r="B1" s="257"/>
      <c r="C1" s="257"/>
      <c r="D1" s="257"/>
      <c r="E1" s="257"/>
    </row>
    <row r="2" spans="1:10" ht="18.75" customHeight="1">
      <c r="A2" s="114"/>
      <c r="B2" s="51"/>
      <c r="C2" s="51"/>
      <c r="D2" s="51"/>
      <c r="E2" s="51"/>
    </row>
    <row r="3" spans="1:10" s="48" customFormat="1" ht="18.75" customHeight="1">
      <c r="A3" s="120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10" s="145" customFormat="1" ht="11.25" customHeight="1">
      <c r="A4" s="57"/>
      <c r="B4" s="138"/>
      <c r="C4" s="138"/>
      <c r="D4" s="138"/>
      <c r="E4" s="138"/>
    </row>
    <row r="5" spans="1:10" s="48" customFormat="1" ht="18" customHeight="1">
      <c r="A5" s="53" t="s">
        <v>232</v>
      </c>
      <c r="B5" s="64">
        <v>75</v>
      </c>
      <c r="C5" s="64">
        <v>75</v>
      </c>
      <c r="D5" s="64">
        <v>250</v>
      </c>
      <c r="E5" s="64">
        <v>250</v>
      </c>
      <c r="F5" s="107" t="s">
        <v>679</v>
      </c>
    </row>
    <row r="6" spans="1:10" ht="18" customHeight="1">
      <c r="A6" s="53" t="s">
        <v>540</v>
      </c>
      <c r="B6" s="64">
        <v>500</v>
      </c>
      <c r="C6" s="64"/>
      <c r="D6" s="64"/>
      <c r="E6" s="64"/>
      <c r="F6" s="107"/>
    </row>
    <row r="7" spans="1:10" ht="18" customHeight="1">
      <c r="A7" s="62" t="s">
        <v>129</v>
      </c>
      <c r="B7" s="903">
        <v>200</v>
      </c>
      <c r="C7" s="903">
        <v>200</v>
      </c>
      <c r="D7" s="903">
        <v>25</v>
      </c>
      <c r="E7" s="903">
        <v>25</v>
      </c>
      <c r="F7" s="107"/>
    </row>
    <row r="8" spans="1:10" ht="18" customHeight="1">
      <c r="A8" s="53" t="s">
        <v>688</v>
      </c>
      <c r="B8" s="64"/>
      <c r="C8" s="64"/>
      <c r="D8" s="64">
        <v>30</v>
      </c>
      <c r="E8" s="64">
        <v>30</v>
      </c>
      <c r="F8" s="107"/>
    </row>
    <row r="9" spans="1:10" ht="18" customHeight="1">
      <c r="A9" s="53" t="s">
        <v>276</v>
      </c>
      <c r="B9" s="64">
        <v>30</v>
      </c>
      <c r="C9" s="64">
        <v>30</v>
      </c>
      <c r="D9" s="64">
        <v>30</v>
      </c>
      <c r="E9" s="64"/>
      <c r="F9" s="107"/>
    </row>
    <row r="10" spans="1:10" ht="18" customHeight="1">
      <c r="A10" s="291" t="s">
        <v>114</v>
      </c>
      <c r="B10" s="64">
        <v>100</v>
      </c>
      <c r="C10" s="64">
        <v>100</v>
      </c>
      <c r="D10" s="64">
        <v>100</v>
      </c>
      <c r="E10" s="64">
        <v>100</v>
      </c>
      <c r="F10" s="107" t="s">
        <v>629</v>
      </c>
      <c r="G10" s="131"/>
      <c r="H10" s="131"/>
      <c r="I10" s="131"/>
      <c r="J10" s="131"/>
    </row>
    <row r="11" spans="1:10" ht="18" customHeight="1">
      <c r="A11" s="53" t="s">
        <v>39</v>
      </c>
      <c r="B11" s="64">
        <v>75</v>
      </c>
      <c r="C11" s="64">
        <v>75</v>
      </c>
      <c r="D11" s="64">
        <v>75</v>
      </c>
      <c r="E11" s="64">
        <v>75</v>
      </c>
      <c r="F11" s="107" t="s">
        <v>629</v>
      </c>
    </row>
    <row r="12" spans="1:10" ht="18" customHeight="1">
      <c r="A12" s="291" t="s">
        <v>68</v>
      </c>
      <c r="B12" s="254">
        <v>460</v>
      </c>
      <c r="C12" s="254">
        <v>440</v>
      </c>
      <c r="D12" s="254">
        <v>220</v>
      </c>
      <c r="E12" s="254">
        <v>234</v>
      </c>
      <c r="F12" s="107" t="s">
        <v>485</v>
      </c>
    </row>
    <row r="13" spans="1:10" ht="18" customHeight="1">
      <c r="A13" s="53" t="s">
        <v>520</v>
      </c>
      <c r="B13" s="64">
        <v>200</v>
      </c>
      <c r="C13" s="64">
        <v>200</v>
      </c>
      <c r="D13" s="64">
        <v>200</v>
      </c>
      <c r="E13" s="64">
        <v>200</v>
      </c>
      <c r="F13" s="107"/>
    </row>
    <row r="14" spans="1:10" ht="18" customHeight="1">
      <c r="A14" s="53" t="s">
        <v>863</v>
      </c>
      <c r="B14" s="64"/>
      <c r="C14" s="64"/>
      <c r="D14" s="64"/>
      <c r="E14" s="64">
        <v>85</v>
      </c>
      <c r="F14" s="107" t="s">
        <v>864</v>
      </c>
    </row>
    <row r="15" spans="1:10" ht="18" customHeight="1">
      <c r="A15" s="53" t="s">
        <v>376</v>
      </c>
      <c r="B15" s="64">
        <v>150</v>
      </c>
      <c r="C15" s="64">
        <v>150</v>
      </c>
      <c r="D15" s="64">
        <v>150</v>
      </c>
      <c r="E15" s="64">
        <v>150</v>
      </c>
      <c r="F15" s="107"/>
    </row>
    <row r="16" spans="1:10" ht="18" customHeight="1">
      <c r="A16" s="53" t="s">
        <v>275</v>
      </c>
      <c r="B16" s="394">
        <v>0</v>
      </c>
      <c r="C16" s="394"/>
      <c r="D16" s="394"/>
      <c r="E16" s="394"/>
      <c r="F16" s="24"/>
    </row>
    <row r="17" spans="1:6" ht="18" customHeight="1">
      <c r="A17" s="53" t="s">
        <v>680</v>
      </c>
      <c r="B17" s="64"/>
      <c r="C17" s="64"/>
      <c r="D17" s="64">
        <v>300</v>
      </c>
      <c r="E17" s="64">
        <v>300</v>
      </c>
      <c r="F17" s="107" t="s">
        <v>485</v>
      </c>
    </row>
    <row r="18" spans="1:6" ht="18" customHeight="1">
      <c r="A18" s="53" t="s">
        <v>494</v>
      </c>
      <c r="B18" s="64">
        <v>1000</v>
      </c>
      <c r="C18" s="64">
        <v>1000</v>
      </c>
      <c r="D18" s="64">
        <v>1000</v>
      </c>
      <c r="E18" s="64">
        <v>1000</v>
      </c>
      <c r="F18" s="107"/>
    </row>
    <row r="19" spans="1:6" ht="18" customHeight="1">
      <c r="A19" s="53" t="s">
        <v>539</v>
      </c>
      <c r="B19" s="64">
        <v>175</v>
      </c>
      <c r="C19" s="64">
        <v>175</v>
      </c>
      <c r="D19" s="64">
        <v>175</v>
      </c>
      <c r="E19" s="64">
        <v>175</v>
      </c>
      <c r="F19" s="426" t="s">
        <v>541</v>
      </c>
    </row>
    <row r="20" spans="1:6" ht="18" customHeight="1">
      <c r="A20" s="375" t="s">
        <v>375</v>
      </c>
      <c r="B20" s="64">
        <v>75</v>
      </c>
      <c r="C20" s="64">
        <v>75</v>
      </c>
      <c r="D20" s="64">
        <v>75</v>
      </c>
      <c r="E20" s="64">
        <v>75</v>
      </c>
      <c r="F20" s="107"/>
    </row>
    <row r="21" spans="1:6" ht="18" customHeight="1">
      <c r="A21" s="375" t="s">
        <v>69</v>
      </c>
      <c r="B21" s="64">
        <v>125</v>
      </c>
      <c r="C21" s="64">
        <v>100</v>
      </c>
      <c r="D21" s="64">
        <v>100</v>
      </c>
      <c r="E21" s="64">
        <v>75</v>
      </c>
      <c r="F21" s="107" t="s">
        <v>485</v>
      </c>
    </row>
    <row r="22" spans="1:6" ht="18" customHeight="1">
      <c r="A22" s="375" t="s">
        <v>865</v>
      </c>
      <c r="B22" s="64"/>
      <c r="C22" s="64"/>
      <c r="D22" s="64"/>
      <c r="E22" s="64">
        <v>22</v>
      </c>
      <c r="F22" s="107" t="s">
        <v>629</v>
      </c>
    </row>
    <row r="23" spans="1:6" ht="18" customHeight="1">
      <c r="A23" s="375" t="s">
        <v>754</v>
      </c>
      <c r="B23" s="64"/>
      <c r="C23" s="64">
        <v>-700</v>
      </c>
      <c r="D23" s="64"/>
      <c r="E23" s="64"/>
      <c r="F23" s="107"/>
    </row>
    <row r="24" spans="1:6" ht="18" customHeight="1">
      <c r="A24" s="375" t="s">
        <v>881</v>
      </c>
      <c r="B24" s="64"/>
      <c r="C24" s="64"/>
      <c r="D24" s="64">
        <v>-500</v>
      </c>
      <c r="E24" s="64"/>
      <c r="F24" s="107"/>
    </row>
    <row r="25" spans="1:6" ht="18" customHeight="1">
      <c r="A25" s="375"/>
      <c r="B25" s="64"/>
      <c r="C25" s="64"/>
      <c r="D25" s="64"/>
      <c r="E25" s="64"/>
      <c r="F25" s="107"/>
    </row>
    <row r="26" spans="1:6" ht="18" customHeight="1">
      <c r="A26" s="375"/>
      <c r="B26" s="64"/>
      <c r="C26" s="64"/>
      <c r="D26" s="64"/>
      <c r="E26" s="64"/>
      <c r="F26" s="107"/>
    </row>
    <row r="27" spans="1:6" ht="18" customHeight="1">
      <c r="A27" s="383"/>
      <c r="B27" s="389"/>
      <c r="C27" s="389"/>
      <c r="D27" s="389"/>
      <c r="E27" s="389"/>
      <c r="F27" s="107"/>
    </row>
    <row r="28" spans="1:6" s="48" customFormat="1" ht="22.5" customHeight="1">
      <c r="A28" s="408" t="s">
        <v>194</v>
      </c>
      <c r="B28" s="427">
        <f>SUM(B4:B27)</f>
        <v>3165</v>
      </c>
      <c r="C28" s="427">
        <f>SUM(C4:C27)</f>
        <v>1920</v>
      </c>
      <c r="D28" s="427">
        <f>SUM(D4:D27)</f>
        <v>2230</v>
      </c>
      <c r="E28" s="427">
        <f>SUM(E4:E27)</f>
        <v>2796</v>
      </c>
      <c r="F28" s="313"/>
    </row>
    <row r="30" spans="1:6" ht="18.75" customHeight="1">
      <c r="A30" s="17"/>
    </row>
    <row r="31" spans="1:6" ht="18.75" customHeight="1">
      <c r="A31" s="297"/>
    </row>
    <row r="32" spans="1:6" ht="18.75" customHeight="1">
      <c r="A32" s="297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G112"/>
  <sheetViews>
    <sheetView workbookViewId="0">
      <pane ySplit="3" topLeftCell="A4" activePane="bottomLeft" state="frozen"/>
      <selection pane="bottomLeft" activeCell="A9" sqref="A9"/>
    </sheetView>
  </sheetViews>
  <sheetFormatPr defaultRowHeight="18.75" customHeight="1"/>
  <cols>
    <col min="1" max="1" width="36.85546875" style="113" customWidth="1"/>
    <col min="2" max="2" width="11.7109375" style="47" customWidth="1"/>
    <col min="3" max="4" width="11.7109375" style="27" customWidth="1"/>
    <col min="5" max="5" width="11.42578125" style="27" customWidth="1"/>
    <col min="6" max="16384" width="9.140625" style="27"/>
  </cols>
  <sheetData>
    <row r="1" spans="1:7" s="248" customFormat="1" ht="18.75" customHeight="1">
      <c r="A1" s="274" t="s">
        <v>255</v>
      </c>
      <c r="B1" s="257"/>
      <c r="C1" s="257"/>
      <c r="D1" s="257"/>
      <c r="E1" s="257"/>
    </row>
    <row r="2" spans="1:7" ht="12" customHeight="1">
      <c r="A2" s="114"/>
      <c r="B2" s="51"/>
      <c r="C2" s="51"/>
      <c r="D2" s="51"/>
      <c r="E2" s="51"/>
    </row>
    <row r="3" spans="1:7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  <c r="F3" s="131"/>
      <c r="G3" s="131"/>
    </row>
    <row r="4" spans="1:7" s="145" customFormat="1" ht="18.75" customHeight="1">
      <c r="A4" s="117"/>
      <c r="B4" s="153"/>
      <c r="C4" s="153"/>
      <c r="D4" s="153"/>
      <c r="E4" s="153"/>
      <c r="F4" s="131"/>
      <c r="G4" s="131"/>
    </row>
    <row r="5" spans="1:7" ht="18" customHeight="1">
      <c r="A5" s="73" t="s">
        <v>521</v>
      </c>
      <c r="B5" s="121">
        <v>650</v>
      </c>
      <c r="C5" s="121"/>
      <c r="D5" s="121"/>
      <c r="E5" s="121"/>
      <c r="F5" s="131"/>
      <c r="G5" s="131"/>
    </row>
    <row r="6" spans="1:7" ht="18" customHeight="1">
      <c r="A6" s="201" t="s">
        <v>0</v>
      </c>
      <c r="B6" s="121">
        <v>300</v>
      </c>
      <c r="C6" s="121">
        <v>300</v>
      </c>
      <c r="D6" s="121">
        <v>500</v>
      </c>
      <c r="E6" s="121">
        <v>500</v>
      </c>
      <c r="F6" s="131"/>
      <c r="G6" s="131"/>
    </row>
    <row r="7" spans="1:7" ht="18" customHeight="1">
      <c r="A7" s="201" t="s">
        <v>336</v>
      </c>
      <c r="B7" s="121">
        <v>1787</v>
      </c>
      <c r="C7" s="121">
        <v>300</v>
      </c>
      <c r="D7" s="121">
        <v>300</v>
      </c>
      <c r="E7" s="121">
        <v>300</v>
      </c>
      <c r="F7" s="131"/>
      <c r="G7" s="131"/>
    </row>
    <row r="8" spans="1:7" ht="18" customHeight="1">
      <c r="A8" s="201" t="s">
        <v>382</v>
      </c>
      <c r="B8" s="121">
        <v>1000</v>
      </c>
      <c r="C8" s="121">
        <v>500</v>
      </c>
      <c r="D8" s="121">
        <v>200</v>
      </c>
      <c r="E8" s="121"/>
      <c r="F8" s="131"/>
      <c r="G8" s="131"/>
    </row>
    <row r="9" spans="1:7" ht="18" customHeight="1">
      <c r="A9" s="904" t="s">
        <v>385</v>
      </c>
      <c r="B9" s="202">
        <v>85</v>
      </c>
      <c r="C9" s="202">
        <v>85</v>
      </c>
      <c r="D9" s="202">
        <v>85</v>
      </c>
      <c r="E9" s="202">
        <v>100</v>
      </c>
      <c r="F9" s="131"/>
      <c r="G9" s="131"/>
    </row>
    <row r="10" spans="1:7" ht="18" customHeight="1">
      <c r="A10" s="581" t="s">
        <v>892</v>
      </c>
      <c r="B10" s="582"/>
      <c r="C10" s="582">
        <v>15000</v>
      </c>
      <c r="D10" s="582">
        <v>7500</v>
      </c>
      <c r="E10" s="582">
        <v>7500</v>
      </c>
      <c r="F10" s="131"/>
      <c r="G10" s="131"/>
    </row>
    <row r="11" spans="1:7" ht="18" customHeight="1">
      <c r="A11" s="201" t="s">
        <v>228</v>
      </c>
      <c r="B11" s="121">
        <v>900</v>
      </c>
      <c r="C11" s="121">
        <v>850</v>
      </c>
      <c r="D11" s="121">
        <v>975</v>
      </c>
      <c r="E11" s="121">
        <v>975</v>
      </c>
      <c r="F11" s="131"/>
      <c r="G11" s="131"/>
    </row>
    <row r="12" spans="1:7" ht="18" customHeight="1">
      <c r="A12" s="201" t="s">
        <v>1</v>
      </c>
      <c r="B12" s="121">
        <v>4800</v>
      </c>
      <c r="C12" s="121"/>
      <c r="D12" s="121"/>
      <c r="E12" s="121"/>
      <c r="F12" s="131"/>
      <c r="G12" s="131"/>
    </row>
    <row r="13" spans="1:7" ht="18" customHeight="1">
      <c r="A13" s="73" t="s">
        <v>272</v>
      </c>
      <c r="B13" s="121">
        <v>500</v>
      </c>
      <c r="C13" s="121"/>
      <c r="D13" s="121"/>
      <c r="E13" s="121"/>
      <c r="F13" s="131"/>
      <c r="G13" s="131"/>
    </row>
    <row r="14" spans="1:7" ht="18" customHeight="1">
      <c r="A14" s="581" t="s">
        <v>887</v>
      </c>
      <c r="B14" s="582"/>
      <c r="C14" s="582"/>
      <c r="D14" s="582"/>
      <c r="E14" s="582">
        <v>10000</v>
      </c>
      <c r="F14" s="131"/>
      <c r="G14" s="131"/>
    </row>
    <row r="15" spans="1:7" ht="18" customHeight="1">
      <c r="A15" s="73" t="s">
        <v>2</v>
      </c>
      <c r="B15" s="121">
        <v>400</v>
      </c>
      <c r="C15" s="121">
        <v>200</v>
      </c>
      <c r="D15" s="121">
        <v>500</v>
      </c>
      <c r="E15" s="121">
        <v>600</v>
      </c>
      <c r="F15" s="131"/>
      <c r="G15" s="131"/>
    </row>
    <row r="16" spans="1:7" ht="18" customHeight="1">
      <c r="A16" s="73" t="s">
        <v>383</v>
      </c>
      <c r="B16" s="121">
        <v>181</v>
      </c>
      <c r="C16" s="121">
        <v>181</v>
      </c>
      <c r="D16" s="121">
        <v>181</v>
      </c>
      <c r="E16" s="121">
        <v>190</v>
      </c>
      <c r="F16" s="131"/>
      <c r="G16" s="131"/>
    </row>
    <row r="17" spans="1:7" ht="18" customHeight="1">
      <c r="A17" s="73" t="s">
        <v>888</v>
      </c>
      <c r="B17" s="121">
        <v>1600</v>
      </c>
      <c r="C17" s="121">
        <v>1000</v>
      </c>
      <c r="D17" s="121">
        <v>1000</v>
      </c>
      <c r="E17" s="121">
        <v>2000</v>
      </c>
      <c r="F17" s="131"/>
      <c r="G17" s="131"/>
    </row>
    <row r="18" spans="1:7" ht="18" customHeight="1">
      <c r="A18" s="201" t="s">
        <v>889</v>
      </c>
      <c r="B18" s="121">
        <v>100</v>
      </c>
      <c r="C18" s="121"/>
      <c r="D18" s="121"/>
      <c r="E18" s="121">
        <v>450</v>
      </c>
      <c r="F18" s="131"/>
      <c r="G18" s="131"/>
    </row>
    <row r="19" spans="1:7" ht="18" customHeight="1">
      <c r="A19" s="581" t="s">
        <v>893</v>
      </c>
      <c r="B19" s="582"/>
      <c r="C19" s="582"/>
      <c r="D19" s="582">
        <v>200</v>
      </c>
      <c r="E19" s="582">
        <v>225</v>
      </c>
      <c r="F19" s="131"/>
      <c r="G19" s="131"/>
    </row>
    <row r="20" spans="1:7" ht="18" customHeight="1">
      <c r="A20" s="73" t="s">
        <v>890</v>
      </c>
      <c r="B20" s="121">
        <v>2000</v>
      </c>
      <c r="C20" s="121">
        <v>1000</v>
      </c>
      <c r="D20" s="121">
        <v>300</v>
      </c>
      <c r="E20" s="121">
        <v>200</v>
      </c>
      <c r="F20" s="131"/>
      <c r="G20" s="131"/>
    </row>
    <row r="21" spans="1:7" ht="18" customHeight="1">
      <c r="A21" s="73" t="s">
        <v>891</v>
      </c>
      <c r="B21" s="121">
        <v>1000</v>
      </c>
      <c r="C21" s="121">
        <v>500</v>
      </c>
      <c r="D21" s="121">
        <v>500</v>
      </c>
      <c r="E21" s="121">
        <v>500</v>
      </c>
      <c r="F21" s="131"/>
      <c r="G21" s="131"/>
    </row>
    <row r="22" spans="1:7" ht="18" customHeight="1">
      <c r="A22" s="905" t="s">
        <v>337</v>
      </c>
      <c r="B22" s="72">
        <v>0</v>
      </c>
      <c r="C22" s="72"/>
      <c r="D22" s="72">
        <v>400</v>
      </c>
      <c r="E22" s="72"/>
      <c r="F22" s="131"/>
      <c r="G22" s="131"/>
    </row>
    <row r="23" spans="1:7" ht="18" customHeight="1">
      <c r="A23" s="906" t="s">
        <v>384</v>
      </c>
      <c r="B23" s="121">
        <v>190</v>
      </c>
      <c r="C23" s="121">
        <v>200</v>
      </c>
      <c r="D23" s="121">
        <v>200</v>
      </c>
      <c r="E23" s="121">
        <v>200</v>
      </c>
      <c r="F23" s="131"/>
      <c r="G23" s="131"/>
    </row>
    <row r="24" spans="1:7" ht="18" customHeight="1">
      <c r="A24" s="908" t="s">
        <v>754</v>
      </c>
      <c r="B24" s="582"/>
      <c r="C24" s="582">
        <v>-8000</v>
      </c>
      <c r="D24" s="582"/>
      <c r="E24" s="582"/>
      <c r="F24" s="131"/>
      <c r="G24" s="131"/>
    </row>
    <row r="25" spans="1:7" ht="18" customHeight="1">
      <c r="A25" s="908" t="s">
        <v>881</v>
      </c>
      <c r="B25" s="582"/>
      <c r="C25" s="582"/>
      <c r="D25" s="582">
        <v>-3300</v>
      </c>
      <c r="E25" s="582"/>
      <c r="F25" s="131"/>
      <c r="G25" s="131"/>
    </row>
    <row r="26" spans="1:7" ht="18" customHeight="1" thickBot="1">
      <c r="A26" s="581"/>
      <c r="B26" s="907"/>
      <c r="C26" s="907"/>
      <c r="D26" s="907"/>
      <c r="E26" s="907"/>
      <c r="F26" s="131"/>
      <c r="G26" s="131"/>
    </row>
    <row r="27" spans="1:7" s="48" customFormat="1" ht="20.25" customHeight="1">
      <c r="A27" s="277" t="s">
        <v>185</v>
      </c>
      <c r="B27" s="643">
        <f>SUM(B4:B26)</f>
        <v>15493</v>
      </c>
      <c r="C27" s="643">
        <f>SUM(C4:C26)</f>
        <v>12116</v>
      </c>
      <c r="D27" s="643">
        <f>SUM(D4:D26)</f>
        <v>9541</v>
      </c>
      <c r="E27" s="643">
        <f>SUM(E4:E26)</f>
        <v>23740</v>
      </c>
      <c r="F27" s="131"/>
      <c r="G27" s="131"/>
    </row>
    <row r="29" spans="1:7" ht="18.75" customHeight="1">
      <c r="A29" s="27"/>
      <c r="B29" s="27"/>
    </row>
    <row r="30" spans="1:7" ht="18.75" customHeight="1">
      <c r="A30" s="27"/>
      <c r="B30" s="27"/>
    </row>
    <row r="31" spans="1:7" ht="18" customHeight="1">
      <c r="A31" s="27"/>
      <c r="B31" s="27"/>
    </row>
    <row r="32" spans="1:7" ht="18" customHeight="1">
      <c r="A32" s="27"/>
      <c r="B32" s="27"/>
    </row>
    <row r="33" spans="1:2" ht="18" customHeight="1">
      <c r="A33" s="27"/>
      <c r="B33" s="27"/>
    </row>
    <row r="34" spans="1:2" ht="18" customHeight="1">
      <c r="A34" s="27"/>
      <c r="B34" s="27"/>
    </row>
    <row r="35" spans="1:2" ht="18" customHeight="1">
      <c r="A35" s="27"/>
      <c r="B35" s="27"/>
    </row>
    <row r="36" spans="1:2" ht="18" customHeight="1">
      <c r="A36" s="27"/>
      <c r="B36" s="27"/>
    </row>
    <row r="37" spans="1:2" ht="18" customHeight="1">
      <c r="A37" s="27"/>
      <c r="B37" s="27"/>
    </row>
    <row r="38" spans="1:2" ht="18" customHeight="1">
      <c r="A38" s="27"/>
      <c r="B38" s="27"/>
    </row>
    <row r="39" spans="1:2" ht="18" customHeight="1">
      <c r="A39" s="27"/>
      <c r="B39" s="27"/>
    </row>
    <row r="40" spans="1:2" ht="18" customHeight="1">
      <c r="A40" s="27"/>
      <c r="B40" s="27"/>
    </row>
    <row r="41" spans="1:2" ht="18" customHeight="1">
      <c r="A41" s="27"/>
      <c r="B41" s="27"/>
    </row>
    <row r="42" spans="1:2" ht="18" customHeight="1">
      <c r="A42" s="27"/>
      <c r="B42" s="27"/>
    </row>
    <row r="43" spans="1:2" ht="18" customHeight="1">
      <c r="A43" s="27"/>
      <c r="B43" s="27"/>
    </row>
    <row r="44" spans="1:2" ht="18" customHeight="1">
      <c r="A44" s="27"/>
      <c r="B44" s="27"/>
    </row>
    <row r="45" spans="1:2" ht="18" customHeight="1">
      <c r="A45" s="27"/>
      <c r="B45" s="27"/>
    </row>
    <row r="46" spans="1:2" ht="18" customHeight="1">
      <c r="A46" s="27"/>
      <c r="B46" s="27"/>
    </row>
    <row r="47" spans="1:2" ht="18" customHeight="1">
      <c r="A47" s="27"/>
      <c r="B47" s="27"/>
    </row>
    <row r="48" spans="1:2" ht="18" customHeight="1">
      <c r="A48" s="27"/>
      <c r="B48" s="27"/>
    </row>
    <row r="49" spans="1:2" ht="18" customHeight="1">
      <c r="A49" s="27"/>
      <c r="B49" s="27"/>
    </row>
    <row r="50" spans="1:2" ht="18" customHeight="1">
      <c r="A50" s="27"/>
      <c r="B50" s="27"/>
    </row>
    <row r="51" spans="1:2" ht="18" customHeight="1">
      <c r="A51" s="27"/>
      <c r="B51" s="27"/>
    </row>
    <row r="52" spans="1:2" ht="18" customHeight="1">
      <c r="A52" s="27"/>
      <c r="B52" s="27"/>
    </row>
    <row r="53" spans="1:2" ht="18" customHeight="1">
      <c r="A53" s="27"/>
      <c r="B53" s="27"/>
    </row>
    <row r="54" spans="1:2" ht="18" customHeight="1">
      <c r="A54" s="27"/>
      <c r="B54" s="27"/>
    </row>
    <row r="55" spans="1:2" ht="18" customHeight="1">
      <c r="A55" s="27"/>
      <c r="B55" s="27"/>
    </row>
    <row r="56" spans="1:2" ht="18" customHeight="1">
      <c r="A56" s="27"/>
      <c r="B56" s="27"/>
    </row>
    <row r="57" spans="1:2" ht="18" customHeight="1">
      <c r="A57" s="27"/>
      <c r="B57" s="27"/>
    </row>
    <row r="58" spans="1:2" ht="18" customHeight="1">
      <c r="A58" s="27"/>
      <c r="B58" s="27"/>
    </row>
    <row r="59" spans="1:2" ht="18" customHeight="1">
      <c r="A59" s="27"/>
      <c r="B59" s="27"/>
    </row>
    <row r="60" spans="1:2" ht="18" customHeight="1">
      <c r="A60" s="27"/>
      <c r="B60" s="27"/>
    </row>
    <row r="61" spans="1:2" ht="18" customHeight="1">
      <c r="A61" s="27"/>
      <c r="B61" s="27"/>
    </row>
    <row r="62" spans="1:2" ht="18" customHeight="1">
      <c r="A62" s="27"/>
      <c r="B62" s="27"/>
    </row>
    <row r="63" spans="1:2" ht="18" customHeight="1">
      <c r="A63" s="27"/>
      <c r="B63" s="27"/>
    </row>
    <row r="64" spans="1:2" ht="18" customHeight="1">
      <c r="A64" s="27"/>
      <c r="B64" s="27"/>
    </row>
    <row r="65" spans="1:2" ht="18" customHeight="1">
      <c r="A65" s="27"/>
      <c r="B65" s="27"/>
    </row>
    <row r="66" spans="1:2" ht="18" customHeight="1">
      <c r="A66" s="27"/>
      <c r="B66" s="27"/>
    </row>
    <row r="67" spans="1:2" ht="18.75" customHeight="1">
      <c r="A67" s="27"/>
      <c r="B67" s="27"/>
    </row>
    <row r="68" spans="1:2" ht="18.75" customHeight="1">
      <c r="A68" s="27"/>
      <c r="B68" s="27"/>
    </row>
    <row r="69" spans="1:2" ht="18.75" customHeight="1">
      <c r="A69" s="27"/>
      <c r="B69" s="27"/>
    </row>
    <row r="70" spans="1:2" ht="18.75" customHeight="1">
      <c r="A70" s="27"/>
      <c r="B70" s="27"/>
    </row>
    <row r="71" spans="1:2" ht="18.75" customHeight="1">
      <c r="A71" s="27"/>
      <c r="B71" s="27"/>
    </row>
    <row r="72" spans="1:2" ht="18.75" customHeight="1">
      <c r="A72" s="27"/>
      <c r="B72" s="27"/>
    </row>
    <row r="73" spans="1:2" ht="18.75" customHeight="1">
      <c r="A73" s="27"/>
      <c r="B73" s="27"/>
    </row>
    <row r="74" spans="1:2" ht="18.75" customHeight="1">
      <c r="A74" s="27"/>
      <c r="B74" s="27"/>
    </row>
    <row r="75" spans="1:2" ht="18.75" customHeight="1">
      <c r="A75" s="27"/>
      <c r="B75" s="27"/>
    </row>
    <row r="76" spans="1:2" ht="18.75" customHeight="1">
      <c r="A76" s="27"/>
      <c r="B76" s="27"/>
    </row>
    <row r="77" spans="1:2" ht="18.75" customHeight="1">
      <c r="A77" s="27"/>
      <c r="B77" s="27"/>
    </row>
    <row r="78" spans="1:2" ht="18.75" customHeight="1">
      <c r="A78" s="27"/>
      <c r="B78" s="27"/>
    </row>
    <row r="79" spans="1:2" ht="18.75" customHeight="1">
      <c r="A79" s="27"/>
      <c r="B79" s="27"/>
    </row>
    <row r="80" spans="1:2" ht="18.75" customHeight="1">
      <c r="A80" s="27"/>
      <c r="B80" s="27"/>
    </row>
    <row r="81" spans="1:2" ht="18.75" customHeight="1">
      <c r="A81" s="27"/>
      <c r="B81" s="27"/>
    </row>
    <row r="82" spans="1:2" ht="18.75" customHeight="1">
      <c r="A82" s="27"/>
      <c r="B82" s="27"/>
    </row>
    <row r="83" spans="1:2" ht="18.75" customHeight="1">
      <c r="A83" s="27"/>
      <c r="B83" s="27"/>
    </row>
    <row r="84" spans="1:2" ht="18.75" customHeight="1">
      <c r="A84" s="27"/>
      <c r="B84" s="27"/>
    </row>
    <row r="85" spans="1:2" ht="18.75" customHeight="1">
      <c r="A85" s="27"/>
      <c r="B85" s="27"/>
    </row>
    <row r="86" spans="1:2" ht="18.75" customHeight="1">
      <c r="A86" s="27"/>
      <c r="B86" s="27"/>
    </row>
    <row r="87" spans="1:2" ht="18.75" customHeight="1">
      <c r="A87" s="27"/>
      <c r="B87" s="27"/>
    </row>
    <row r="88" spans="1:2" ht="18.75" customHeight="1">
      <c r="A88" s="27"/>
      <c r="B88" s="27"/>
    </row>
    <row r="89" spans="1:2" ht="18.75" customHeight="1">
      <c r="A89" s="27"/>
      <c r="B89" s="27"/>
    </row>
    <row r="90" spans="1:2" ht="18.75" customHeight="1">
      <c r="A90" s="27"/>
      <c r="B90" s="27"/>
    </row>
    <row r="91" spans="1:2" ht="18.75" customHeight="1">
      <c r="A91" s="27"/>
      <c r="B91" s="27"/>
    </row>
    <row r="92" spans="1:2" ht="18.75" customHeight="1">
      <c r="A92" s="27"/>
      <c r="B92" s="27"/>
    </row>
    <row r="93" spans="1:2" ht="18.75" customHeight="1">
      <c r="A93" s="27"/>
      <c r="B93" s="27"/>
    </row>
    <row r="94" spans="1:2" ht="18.75" customHeight="1">
      <c r="A94" s="27"/>
      <c r="B94" s="27"/>
    </row>
    <row r="95" spans="1:2" ht="18.75" customHeight="1">
      <c r="A95" s="27"/>
      <c r="B95" s="27"/>
    </row>
    <row r="96" spans="1:2" ht="18.75" customHeight="1">
      <c r="A96" s="27"/>
      <c r="B96" s="27"/>
    </row>
    <row r="97" spans="1:2" ht="18.75" customHeight="1">
      <c r="A97" s="27"/>
      <c r="B97" s="27"/>
    </row>
    <row r="98" spans="1:2" ht="18.75" customHeight="1">
      <c r="A98" s="27"/>
      <c r="B98" s="27"/>
    </row>
    <row r="99" spans="1:2" ht="18.75" customHeight="1">
      <c r="A99" s="27"/>
      <c r="B99" s="27"/>
    </row>
    <row r="100" spans="1:2" ht="18.75" customHeight="1">
      <c r="A100" s="27"/>
      <c r="B100" s="27"/>
    </row>
    <row r="101" spans="1:2" ht="18.75" customHeight="1">
      <c r="A101" s="27"/>
      <c r="B101" s="27"/>
    </row>
    <row r="102" spans="1:2" ht="18.75" customHeight="1">
      <c r="A102" s="27"/>
      <c r="B102" s="27"/>
    </row>
    <row r="103" spans="1:2" ht="18.75" customHeight="1">
      <c r="A103" s="27"/>
      <c r="B103" s="27"/>
    </row>
    <row r="104" spans="1:2" ht="18.75" customHeight="1">
      <c r="A104" s="27"/>
      <c r="B104" s="27"/>
    </row>
    <row r="105" spans="1:2" ht="18.75" customHeight="1">
      <c r="A105" s="27"/>
      <c r="B105" s="27"/>
    </row>
    <row r="106" spans="1:2" ht="18.75" customHeight="1">
      <c r="A106" s="27"/>
      <c r="B106" s="27"/>
    </row>
    <row r="107" spans="1:2" ht="18.75" customHeight="1">
      <c r="A107" s="27"/>
      <c r="B107" s="27"/>
    </row>
    <row r="108" spans="1:2" ht="18.75" customHeight="1">
      <c r="A108" s="27"/>
      <c r="B108" s="27"/>
    </row>
    <row r="109" spans="1:2" ht="18.75" customHeight="1">
      <c r="A109" s="27"/>
      <c r="B109" s="27"/>
    </row>
    <row r="110" spans="1:2" ht="18.75" customHeight="1">
      <c r="A110" s="27"/>
      <c r="B110" s="27"/>
    </row>
    <row r="111" spans="1:2" ht="18.75" customHeight="1">
      <c r="A111" s="27"/>
      <c r="B111" s="27"/>
    </row>
    <row r="112" spans="1:2" ht="18.75" customHeight="1">
      <c r="A112" s="27"/>
      <c r="B112" s="27"/>
    </row>
  </sheetData>
  <sortState ref="A5:E23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27" sqref="E27"/>
    </sheetView>
  </sheetViews>
  <sheetFormatPr defaultRowHeight="14.25"/>
  <cols>
    <col min="1" max="1" width="32.85546875" style="234" customWidth="1"/>
    <col min="2" max="5" width="11.7109375" style="234" customWidth="1"/>
    <col min="6" max="16384" width="9.140625" style="234"/>
  </cols>
  <sheetData>
    <row r="1" spans="1:5" ht="21" customHeight="1">
      <c r="A1" s="242" t="s">
        <v>305</v>
      </c>
      <c r="B1" s="238"/>
      <c r="C1" s="238"/>
      <c r="D1" s="238"/>
      <c r="E1" s="238"/>
    </row>
    <row r="2" spans="1:5" ht="16.5" customHeight="1">
      <c r="A2" s="243"/>
      <c r="B2" s="114"/>
      <c r="C2" s="114"/>
      <c r="D2" s="114"/>
      <c r="E2" s="114"/>
    </row>
    <row r="3" spans="1:5" ht="17.25" customHeight="1">
      <c r="A3" s="244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ht="18" customHeight="1">
      <c r="A4" s="243"/>
      <c r="B4" s="363"/>
      <c r="C4" s="363"/>
      <c r="D4" s="363"/>
      <c r="E4" s="870"/>
    </row>
    <row r="5" spans="1:5">
      <c r="A5" s="365" t="s">
        <v>29</v>
      </c>
      <c r="B5" s="240">
        <v>29000</v>
      </c>
      <c r="C5" s="240">
        <v>28381.3</v>
      </c>
      <c r="D5" s="240">
        <v>28949</v>
      </c>
      <c r="E5" s="529">
        <v>32107.21</v>
      </c>
    </row>
    <row r="6" spans="1:5">
      <c r="A6" s="365" t="s">
        <v>70</v>
      </c>
      <c r="B6" s="240">
        <v>200</v>
      </c>
      <c r="C6" s="240">
        <v>200</v>
      </c>
      <c r="D6" s="240">
        <v>200</v>
      </c>
      <c r="E6" s="529">
        <v>200</v>
      </c>
    </row>
    <row r="7" spans="1:5">
      <c r="A7" s="365" t="s">
        <v>62</v>
      </c>
      <c r="B7" s="59">
        <v>12000</v>
      </c>
      <c r="C7" s="59">
        <v>12000</v>
      </c>
      <c r="D7" s="59">
        <v>12000</v>
      </c>
      <c r="E7" s="530">
        <v>12000</v>
      </c>
    </row>
    <row r="8" spans="1:5">
      <c r="A8" s="364" t="s">
        <v>605</v>
      </c>
      <c r="B8" s="59">
        <v>800</v>
      </c>
      <c r="C8" s="59"/>
      <c r="D8" s="59"/>
      <c r="E8" s="530"/>
    </row>
    <row r="9" spans="1:5" ht="16.5">
      <c r="A9" s="859" t="s">
        <v>754</v>
      </c>
      <c r="B9" s="59"/>
      <c r="C9" s="59">
        <v>3041.01</v>
      </c>
      <c r="D9" s="59"/>
      <c r="E9" s="530"/>
    </row>
    <row r="10" spans="1:5" ht="16.5">
      <c r="A10" s="869" t="s">
        <v>881</v>
      </c>
      <c r="B10" s="410"/>
      <c r="C10" s="410"/>
      <c r="D10" s="410">
        <v>3011.25</v>
      </c>
      <c r="E10" s="871"/>
    </row>
    <row r="11" spans="1:5" ht="16.5">
      <c r="A11" s="867" t="s">
        <v>230</v>
      </c>
      <c r="B11" s="868">
        <f>SUM(B4:B10)</f>
        <v>42000</v>
      </c>
      <c r="C11" s="868">
        <f>SUM(C4:C10)</f>
        <v>43622.310000000005</v>
      </c>
      <c r="D11" s="868">
        <f>SUM(D4:D10)</f>
        <v>44160.25</v>
      </c>
      <c r="E11" s="868">
        <f>SUM(E4:E10)</f>
        <v>44307.21</v>
      </c>
    </row>
    <row r="12" spans="1:5" ht="16.5">
      <c r="A12" s="248"/>
      <c r="B12" s="131"/>
    </row>
    <row r="13" spans="1:5" ht="16.5">
      <c r="A13" s="131"/>
      <c r="B13" s="131"/>
    </row>
    <row r="14" spans="1:5" ht="16.5">
      <c r="A14" s="131"/>
      <c r="B14" s="131"/>
    </row>
    <row r="16" spans="1:5" ht="16.5">
      <c r="A16" s="439" t="s">
        <v>567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D17" sqref="D17"/>
    </sheetView>
  </sheetViews>
  <sheetFormatPr defaultRowHeight="18.75" customHeight="1"/>
  <cols>
    <col min="1" max="1" width="33.42578125" style="14" customWidth="1"/>
    <col min="2" max="2" width="10.7109375" style="15" customWidth="1"/>
    <col min="3" max="5" width="10.7109375" style="112" customWidth="1"/>
    <col min="6" max="16384" width="9.140625" style="112"/>
  </cols>
  <sheetData>
    <row r="1" spans="1:5" s="230" customFormat="1" ht="22.5" customHeight="1">
      <c r="A1" s="274" t="s">
        <v>312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230" customFormat="1" ht="18.75" customHeight="1">
      <c r="A3" s="120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231" customFormat="1" ht="18.75" customHeight="1">
      <c r="A4" s="57"/>
      <c r="B4" s="117"/>
      <c r="C4" s="117"/>
      <c r="D4" s="117"/>
      <c r="E4" s="117"/>
    </row>
    <row r="5" spans="1:5" ht="18.75" customHeight="1">
      <c r="A5" s="57" t="s">
        <v>378</v>
      </c>
      <c r="B5" s="44">
        <v>50</v>
      </c>
      <c r="C5" s="44">
        <v>50</v>
      </c>
      <c r="D5" s="44">
        <v>50</v>
      </c>
      <c r="E5" s="44">
        <v>50</v>
      </c>
    </row>
    <row r="6" spans="1:5" ht="18.75" customHeight="1">
      <c r="A6" s="57" t="s">
        <v>377</v>
      </c>
      <c r="B6" s="44">
        <v>1600</v>
      </c>
      <c r="C6" s="44">
        <v>1000</v>
      </c>
      <c r="D6" s="44">
        <v>500</v>
      </c>
      <c r="E6" s="44">
        <v>2000</v>
      </c>
    </row>
    <row r="7" spans="1:5" ht="18.75" customHeight="1">
      <c r="A7" s="57" t="s">
        <v>381</v>
      </c>
      <c r="B7" s="44">
        <v>40</v>
      </c>
      <c r="C7" s="44">
        <v>40</v>
      </c>
      <c r="D7" s="44">
        <v>40</v>
      </c>
      <c r="E7" s="44">
        <v>40</v>
      </c>
    </row>
    <row r="8" spans="1:5" ht="18.75" customHeight="1">
      <c r="A8" s="57" t="s">
        <v>379</v>
      </c>
      <c r="B8" s="70">
        <v>10</v>
      </c>
      <c r="C8" s="70">
        <v>10</v>
      </c>
      <c r="D8" s="70">
        <v>10</v>
      </c>
      <c r="E8" s="70">
        <v>10</v>
      </c>
    </row>
    <row r="9" spans="1:5" ht="18.75" customHeight="1">
      <c r="A9" s="57" t="s">
        <v>380</v>
      </c>
      <c r="B9" s="44">
        <v>800</v>
      </c>
      <c r="C9" s="44">
        <v>800</v>
      </c>
      <c r="D9" s="44">
        <v>700</v>
      </c>
      <c r="E9" s="44">
        <v>600</v>
      </c>
    </row>
    <row r="10" spans="1:5" s="230" customFormat="1" ht="18.75" customHeight="1">
      <c r="A10" s="713" t="s">
        <v>754</v>
      </c>
      <c r="B10" s="70"/>
      <c r="C10" s="70">
        <v>-1100</v>
      </c>
      <c r="D10" s="70"/>
      <c r="E10" s="70"/>
    </row>
    <row r="11" spans="1:5" s="230" customFormat="1" ht="18.75" customHeight="1">
      <c r="A11" s="452" t="s">
        <v>881</v>
      </c>
      <c r="B11" s="70"/>
      <c r="C11" s="70"/>
      <c r="D11" s="70">
        <v>-540</v>
      </c>
      <c r="E11" s="70"/>
    </row>
    <row r="12" spans="1:5" s="230" customFormat="1" ht="18.75" customHeight="1" thickBot="1">
      <c r="A12" s="74"/>
      <c r="B12" s="438"/>
      <c r="C12" s="438"/>
      <c r="D12" s="438"/>
      <c r="E12" s="438"/>
    </row>
    <row r="13" spans="1:5" ht="18.75" customHeight="1" thickTop="1">
      <c r="A13" s="133" t="s">
        <v>194</v>
      </c>
      <c r="B13" s="132">
        <f>SUM(B4:B12)</f>
        <v>2500</v>
      </c>
      <c r="C13" s="132">
        <f>SUM(C4:C12)</f>
        <v>800</v>
      </c>
      <c r="D13" s="132">
        <f>SUM(D4:D12)</f>
        <v>760</v>
      </c>
      <c r="E13" s="132">
        <f>SUM(E4:E12)</f>
        <v>2700</v>
      </c>
    </row>
    <row r="14" spans="1:5" ht="18.75" customHeight="1">
      <c r="A14" s="113"/>
      <c r="B14" s="47"/>
      <c r="C14" s="27"/>
    </row>
    <row r="15" spans="1:5" ht="18.75" customHeight="1">
      <c r="A15" s="17"/>
      <c r="B15" s="47"/>
      <c r="C15" s="27"/>
    </row>
    <row r="16" spans="1:5" ht="18.75" customHeight="1">
      <c r="A16" s="113"/>
      <c r="B16" s="47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P59"/>
  <sheetViews>
    <sheetView workbookViewId="0">
      <selection activeCell="A19" sqref="A19"/>
    </sheetView>
  </sheetViews>
  <sheetFormatPr defaultRowHeight="18.75" customHeight="1"/>
  <cols>
    <col min="1" max="1" width="34.140625" style="3" customWidth="1"/>
    <col min="2" max="2" width="10.7109375" style="4" customWidth="1"/>
    <col min="3" max="5" width="10.7109375" style="1" customWidth="1"/>
    <col min="6" max="6" width="1.140625" style="1" customWidth="1"/>
    <col min="7" max="16384" width="9.140625" style="1"/>
  </cols>
  <sheetData>
    <row r="1" spans="1:16" s="2" customFormat="1" ht="24" customHeight="1">
      <c r="A1" s="109" t="s">
        <v>347</v>
      </c>
      <c r="B1" s="110"/>
      <c r="C1" s="106"/>
      <c r="D1" s="106"/>
      <c r="E1" s="106"/>
      <c r="F1"/>
      <c r="G1"/>
      <c r="H1"/>
      <c r="I1"/>
      <c r="J1"/>
      <c r="K1"/>
      <c r="L1"/>
      <c r="M1"/>
      <c r="N1"/>
      <c r="O1"/>
      <c r="P1"/>
    </row>
    <row r="2" spans="1:16" ht="18.75" customHeight="1">
      <c r="A2" s="54"/>
      <c r="B2" s="33"/>
      <c r="C2" s="54"/>
      <c r="D2" s="54"/>
      <c r="E2" s="54"/>
      <c r="F2"/>
      <c r="G2"/>
      <c r="H2"/>
      <c r="I2"/>
      <c r="J2"/>
      <c r="K2"/>
      <c r="L2"/>
      <c r="M2"/>
      <c r="N2"/>
      <c r="O2"/>
      <c r="P2"/>
    </row>
    <row r="3" spans="1:16" s="2" customFormat="1" ht="18.75" customHeight="1">
      <c r="A3" s="43" t="s">
        <v>196</v>
      </c>
      <c r="B3" s="43">
        <v>2009</v>
      </c>
      <c r="C3" s="129">
        <v>2010</v>
      </c>
      <c r="D3" s="129">
        <v>2011</v>
      </c>
      <c r="E3" s="129">
        <v>2012</v>
      </c>
      <c r="F3"/>
      <c r="G3"/>
      <c r="H3"/>
      <c r="I3"/>
      <c r="J3"/>
      <c r="K3"/>
      <c r="L3"/>
      <c r="M3"/>
      <c r="N3"/>
      <c r="O3"/>
      <c r="P3"/>
    </row>
    <row r="4" spans="1:16" s="6" customFormat="1" ht="18.75" customHeight="1">
      <c r="A4" s="117"/>
      <c r="B4" s="117"/>
      <c r="C4" s="460"/>
      <c r="D4" s="460"/>
      <c r="E4" s="460"/>
      <c r="F4"/>
      <c r="G4"/>
      <c r="H4"/>
      <c r="I4"/>
      <c r="J4"/>
      <c r="K4"/>
      <c r="L4"/>
      <c r="M4"/>
      <c r="N4"/>
      <c r="O4"/>
      <c r="P4"/>
    </row>
    <row r="5" spans="1:16" s="2" customFormat="1" ht="24.95" customHeight="1">
      <c r="A5" s="57" t="s">
        <v>197</v>
      </c>
      <c r="B5" s="43"/>
      <c r="C5" s="129"/>
      <c r="D5" s="129"/>
      <c r="E5" s="129"/>
      <c r="F5" s="317"/>
      <c r="G5" s="577"/>
      <c r="H5"/>
      <c r="I5"/>
      <c r="J5"/>
      <c r="K5"/>
      <c r="L5"/>
      <c r="M5"/>
      <c r="N5"/>
      <c r="O5"/>
      <c r="P5"/>
    </row>
    <row r="6" spans="1:16" ht="24.95" customHeight="1" thickBot="1">
      <c r="A6" s="74" t="s">
        <v>399</v>
      </c>
      <c r="B6" s="45">
        <v>311</v>
      </c>
      <c r="C6" s="461">
        <v>325</v>
      </c>
      <c r="D6" s="461">
        <v>327</v>
      </c>
      <c r="E6" s="461">
        <v>311</v>
      </c>
      <c r="F6" s="349"/>
      <c r="G6" s="576"/>
      <c r="H6"/>
      <c r="I6"/>
      <c r="J6"/>
      <c r="K6"/>
      <c r="L6"/>
      <c r="M6"/>
      <c r="N6"/>
      <c r="O6"/>
      <c r="P6"/>
    </row>
    <row r="7" spans="1:16" ht="24.95" customHeight="1">
      <c r="A7" s="464" t="s">
        <v>397</v>
      </c>
      <c r="B7" s="466">
        <v>3000</v>
      </c>
      <c r="C7" s="467">
        <v>3000</v>
      </c>
      <c r="D7" s="467">
        <v>3212</v>
      </c>
      <c r="E7" s="467">
        <v>2697</v>
      </c>
      <c r="F7" s="349"/>
      <c r="G7" s="576"/>
      <c r="H7"/>
      <c r="I7"/>
      <c r="J7"/>
      <c r="K7"/>
      <c r="L7"/>
      <c r="M7"/>
      <c r="N7"/>
      <c r="O7"/>
      <c r="P7"/>
    </row>
    <row r="8" spans="1:16" ht="24.95" customHeight="1" thickBot="1">
      <c r="A8" s="468" t="s">
        <v>599</v>
      </c>
      <c r="B8" s="470">
        <v>-136</v>
      </c>
      <c r="C8" s="471"/>
      <c r="D8" s="471"/>
      <c r="E8" s="471"/>
      <c r="F8" s="349"/>
      <c r="G8" s="576"/>
      <c r="H8"/>
      <c r="I8"/>
      <c r="J8"/>
      <c r="K8"/>
      <c r="L8"/>
      <c r="M8"/>
      <c r="N8"/>
      <c r="O8"/>
      <c r="P8"/>
    </row>
    <row r="9" spans="1:16" ht="24.95" customHeight="1">
      <c r="A9" s="457" t="s">
        <v>398</v>
      </c>
      <c r="B9" s="458">
        <v>3500</v>
      </c>
      <c r="C9" s="462">
        <v>4000</v>
      </c>
      <c r="D9" s="462">
        <v>4053</v>
      </c>
      <c r="E9" s="462">
        <v>3545</v>
      </c>
      <c r="F9" s="349"/>
      <c r="G9" s="576"/>
      <c r="H9"/>
      <c r="I9"/>
      <c r="J9"/>
      <c r="K9"/>
      <c r="L9"/>
      <c r="M9"/>
      <c r="N9"/>
      <c r="O9"/>
      <c r="P9"/>
    </row>
    <row r="10" spans="1:16" ht="24.95" customHeight="1" thickBot="1">
      <c r="A10" s="452" t="s">
        <v>599</v>
      </c>
      <c r="B10" s="459">
        <v>-660</v>
      </c>
      <c r="C10" s="461"/>
      <c r="D10" s="461"/>
      <c r="E10" s="461"/>
      <c r="F10" s="349"/>
      <c r="G10" s="576"/>
      <c r="H10"/>
      <c r="I10"/>
      <c r="J10"/>
      <c r="K10"/>
      <c r="L10"/>
      <c r="M10"/>
      <c r="N10"/>
      <c r="O10"/>
      <c r="P10"/>
    </row>
    <row r="11" spans="1:16" ht="24.95" customHeight="1">
      <c r="A11" s="464" t="s">
        <v>396</v>
      </c>
      <c r="B11" s="466">
        <v>1500</v>
      </c>
      <c r="C11" s="467">
        <v>2500</v>
      </c>
      <c r="D11" s="467">
        <v>2024</v>
      </c>
      <c r="E11" s="467">
        <v>1321</v>
      </c>
      <c r="F11" s="349"/>
      <c r="G11" s="576"/>
      <c r="H11"/>
      <c r="I11"/>
      <c r="J11"/>
      <c r="K11"/>
      <c r="L11"/>
      <c r="M11"/>
      <c r="N11"/>
      <c r="O11"/>
      <c r="P11"/>
    </row>
    <row r="12" spans="1:16" ht="24.95" customHeight="1" thickBot="1">
      <c r="A12" s="468" t="s">
        <v>599</v>
      </c>
      <c r="B12" s="470">
        <v>428</v>
      </c>
      <c r="C12" s="471"/>
      <c r="D12" s="471"/>
      <c r="E12" s="471"/>
      <c r="F12" s="349"/>
      <c r="G12" s="576"/>
      <c r="H12"/>
      <c r="I12"/>
      <c r="J12"/>
      <c r="K12"/>
      <c r="L12"/>
      <c r="M12"/>
      <c r="N12"/>
      <c r="O12"/>
      <c r="P12"/>
    </row>
    <row r="13" spans="1:16" ht="24.95" customHeight="1">
      <c r="A13" s="457" t="s">
        <v>395</v>
      </c>
      <c r="B13" s="458">
        <v>12000</v>
      </c>
      <c r="C13" s="462">
        <v>10000</v>
      </c>
      <c r="D13" s="462">
        <v>10186</v>
      </c>
      <c r="E13" s="462">
        <v>9734</v>
      </c>
      <c r="F13" s="453"/>
      <c r="G13" s="576"/>
      <c r="H13"/>
      <c r="I13"/>
      <c r="J13"/>
      <c r="K13"/>
      <c r="L13"/>
      <c r="M13"/>
      <c r="N13"/>
      <c r="O13"/>
      <c r="P13"/>
    </row>
    <row r="14" spans="1:16" ht="24.95" customHeight="1" thickBot="1">
      <c r="A14" s="452" t="s">
        <v>599</v>
      </c>
      <c r="B14" s="459">
        <v>-2735</v>
      </c>
      <c r="C14" s="461"/>
      <c r="D14" s="461"/>
      <c r="E14" s="461"/>
      <c r="F14" s="453"/>
      <c r="G14" s="576"/>
      <c r="H14"/>
      <c r="I14"/>
      <c r="J14"/>
      <c r="K14"/>
      <c r="L14"/>
      <c r="M14"/>
      <c r="N14"/>
      <c r="O14"/>
      <c r="P14"/>
    </row>
    <row r="15" spans="1:16" ht="24.95" customHeight="1">
      <c r="A15" s="464" t="s">
        <v>386</v>
      </c>
      <c r="B15" s="465">
        <v>4500</v>
      </c>
      <c r="C15" s="472">
        <v>4500</v>
      </c>
      <c r="D15" s="472">
        <v>4846</v>
      </c>
      <c r="E15" s="472">
        <v>4500</v>
      </c>
      <c r="F15" s="350"/>
      <c r="G15" s="576"/>
      <c r="H15"/>
      <c r="I15"/>
      <c r="J15"/>
      <c r="K15"/>
      <c r="L15"/>
      <c r="M15"/>
      <c r="N15"/>
      <c r="O15"/>
      <c r="P15"/>
    </row>
    <row r="16" spans="1:16" ht="24.95" customHeight="1" thickBot="1">
      <c r="A16" s="468" t="s">
        <v>599</v>
      </c>
      <c r="B16" s="469">
        <v>-539</v>
      </c>
      <c r="C16" s="473"/>
      <c r="D16" s="473"/>
      <c r="E16" s="473"/>
      <c r="F16" s="350"/>
      <c r="G16" s="576"/>
      <c r="H16"/>
      <c r="I16"/>
      <c r="J16"/>
      <c r="K16"/>
      <c r="L16"/>
      <c r="M16"/>
      <c r="N16"/>
      <c r="O16"/>
      <c r="P16"/>
    </row>
    <row r="17" spans="1:16" ht="18.75" customHeight="1">
      <c r="A17" s="452" t="s">
        <v>664</v>
      </c>
      <c r="B17" s="308"/>
      <c r="C17" s="308">
        <v>-825</v>
      </c>
      <c r="D17" s="246"/>
      <c r="E17" s="246"/>
      <c r="F17" s="349"/>
      <c r="G17"/>
      <c r="H17"/>
      <c r="I17"/>
      <c r="J17"/>
      <c r="K17"/>
      <c r="L17"/>
      <c r="M17"/>
      <c r="N17"/>
      <c r="O17"/>
      <c r="P17"/>
    </row>
    <row r="18" spans="1:16" ht="18.75" customHeight="1">
      <c r="A18" s="452" t="s">
        <v>754</v>
      </c>
      <c r="B18" s="308"/>
      <c r="C18" s="308">
        <v>-26</v>
      </c>
      <c r="D18" s="308"/>
      <c r="E18" s="778"/>
      <c r="F18" s="349"/>
      <c r="G18"/>
      <c r="H18"/>
      <c r="I18"/>
      <c r="J18"/>
      <c r="K18"/>
      <c r="L18"/>
      <c r="M18"/>
      <c r="N18"/>
      <c r="O18"/>
      <c r="P18"/>
    </row>
    <row r="19" spans="1:16" ht="18.75" customHeight="1">
      <c r="A19" s="452" t="s">
        <v>847</v>
      </c>
      <c r="B19" s="308"/>
      <c r="C19" s="308"/>
      <c r="D19" s="308">
        <v>-3398</v>
      </c>
      <c r="E19" s="778"/>
      <c r="F19" s="349"/>
      <c r="G19"/>
      <c r="H19"/>
      <c r="I19"/>
      <c r="J19"/>
      <c r="K19"/>
      <c r="L19"/>
      <c r="M19"/>
      <c r="N19"/>
      <c r="O19"/>
      <c r="P19"/>
    </row>
    <row r="20" spans="1:16" ht="18.75" customHeight="1" thickBot="1">
      <c r="A20" s="452"/>
      <c r="B20" s="779"/>
      <c r="C20" s="779"/>
      <c r="D20" s="779"/>
      <c r="E20" s="780"/>
      <c r="F20" s="349"/>
      <c r="G20"/>
      <c r="H20"/>
      <c r="I20"/>
      <c r="J20"/>
      <c r="K20"/>
      <c r="L20"/>
      <c r="M20"/>
      <c r="N20"/>
      <c r="O20"/>
      <c r="P20"/>
    </row>
    <row r="21" spans="1:16" ht="18.75" customHeight="1" thickTop="1">
      <c r="A21" s="133" t="s">
        <v>194</v>
      </c>
      <c r="B21" s="46">
        <f>SUM(B4:B20)</f>
        <v>21169</v>
      </c>
      <c r="C21" s="46">
        <f>SUM(C4:C20)</f>
        <v>23474</v>
      </c>
      <c r="D21" s="46">
        <f>SUM(D4:D20)</f>
        <v>21250</v>
      </c>
      <c r="E21" s="46">
        <f>SUM(E4:E20)</f>
        <v>22108</v>
      </c>
      <c r="F21" s="349"/>
      <c r="G21"/>
      <c r="H21"/>
      <c r="I21"/>
      <c r="J21"/>
      <c r="K21"/>
      <c r="L21"/>
      <c r="M21"/>
      <c r="N21"/>
      <c r="O21"/>
      <c r="P21"/>
    </row>
    <row r="22" spans="1:16" ht="18.75" customHeight="1">
      <c r="A22" s="131"/>
      <c r="B22" s="131"/>
      <c r="C22" s="131"/>
      <c r="D22"/>
      <c r="E22" s="463"/>
      <c r="F22"/>
      <c r="G22"/>
      <c r="H22"/>
      <c r="I22"/>
      <c r="J22"/>
      <c r="K22"/>
      <c r="L22"/>
      <c r="M22"/>
      <c r="N22"/>
      <c r="O22"/>
      <c r="P22"/>
    </row>
    <row r="23" spans="1:16" ht="18.75" customHeight="1">
      <c r="A23" s="67"/>
      <c r="B23" s="24"/>
      <c r="C23" s="2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.75" customHeight="1">
      <c r="A24" s="24"/>
      <c r="B24" s="24"/>
      <c r="C24" s="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8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8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8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8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8.75" customHeight="1">
      <c r="A29"/>
      <c r="B29"/>
      <c r="C29"/>
      <c r="D29"/>
      <c r="E29"/>
    </row>
    <row r="30" spans="1:16" ht="18.75" customHeight="1">
      <c r="A30"/>
      <c r="B30"/>
      <c r="C30"/>
      <c r="D30"/>
      <c r="E30"/>
    </row>
    <row r="31" spans="1:16" ht="18.75" customHeight="1">
      <c r="A31"/>
      <c r="B31"/>
      <c r="C31"/>
      <c r="D31"/>
      <c r="E31"/>
    </row>
    <row r="32" spans="1:16" ht="18.75" customHeight="1">
      <c r="A32"/>
      <c r="B32"/>
      <c r="C32"/>
      <c r="D32"/>
      <c r="E32"/>
    </row>
    <row r="33" spans="1:5" ht="18.75" customHeight="1">
      <c r="A33"/>
      <c r="B33"/>
      <c r="C33"/>
      <c r="D33"/>
      <c r="E33"/>
    </row>
    <row r="34" spans="1:5" ht="18.75" customHeight="1">
      <c r="A34"/>
      <c r="B34"/>
      <c r="C34"/>
      <c r="D34"/>
      <c r="E34"/>
    </row>
    <row r="35" spans="1:5" ht="18.75" customHeight="1">
      <c r="A35"/>
      <c r="B35"/>
      <c r="C35"/>
      <c r="D35"/>
      <c r="E35"/>
    </row>
    <row r="36" spans="1:5" ht="18.75" customHeight="1">
      <c r="A36"/>
      <c r="B36"/>
      <c r="C36"/>
      <c r="D36"/>
      <c r="E36"/>
    </row>
    <row r="37" spans="1:5" ht="18.75" customHeight="1">
      <c r="A37"/>
      <c r="B37"/>
      <c r="C37"/>
      <c r="D37"/>
      <c r="E37"/>
    </row>
    <row r="38" spans="1:5" ht="18.75" customHeight="1">
      <c r="A38"/>
      <c r="B38"/>
      <c r="C38"/>
      <c r="D38"/>
      <c r="E38"/>
    </row>
    <row r="39" spans="1:5" ht="18.75" customHeight="1">
      <c r="A39"/>
      <c r="B39"/>
      <c r="C39"/>
      <c r="D39"/>
      <c r="E39"/>
    </row>
    <row r="40" spans="1:5" ht="18.75" customHeight="1">
      <c r="A40"/>
      <c r="B40"/>
      <c r="C40"/>
      <c r="D40"/>
      <c r="E40"/>
    </row>
    <row r="41" spans="1:5" ht="18.75" customHeight="1">
      <c r="A41"/>
      <c r="B41"/>
      <c r="C41"/>
      <c r="D41"/>
      <c r="E41"/>
    </row>
    <row r="42" spans="1:5" ht="18.75" customHeight="1">
      <c r="A42"/>
      <c r="B42"/>
      <c r="C42"/>
      <c r="D42"/>
      <c r="E42"/>
    </row>
    <row r="43" spans="1:5" ht="18.75" customHeight="1">
      <c r="A43"/>
      <c r="B43"/>
      <c r="C43"/>
      <c r="D43"/>
      <c r="E43"/>
    </row>
    <row r="44" spans="1:5" ht="18.75" customHeight="1">
      <c r="A44"/>
      <c r="B44"/>
      <c r="C44"/>
      <c r="D44"/>
      <c r="E44"/>
    </row>
    <row r="45" spans="1:5" ht="18.75" customHeight="1">
      <c r="A45"/>
      <c r="B45"/>
      <c r="C45"/>
      <c r="D45"/>
      <c r="E45"/>
    </row>
    <row r="46" spans="1:5" ht="18.75" customHeight="1">
      <c r="A46"/>
      <c r="B46"/>
      <c r="C46"/>
      <c r="D46"/>
      <c r="E46"/>
    </row>
    <row r="47" spans="1:5" ht="18.75" customHeight="1">
      <c r="A47"/>
      <c r="B47"/>
      <c r="C47"/>
      <c r="D47"/>
      <c r="E47"/>
    </row>
    <row r="48" spans="1:5" ht="18.75" customHeight="1">
      <c r="A48"/>
      <c r="B48"/>
      <c r="C48"/>
      <c r="D48"/>
      <c r="E48"/>
    </row>
    <row r="49" spans="1:5" ht="18.75" customHeight="1">
      <c r="A49"/>
      <c r="B49"/>
      <c r="C49"/>
      <c r="D49"/>
      <c r="E49"/>
    </row>
    <row r="50" spans="1:5" ht="18.75" customHeight="1">
      <c r="A50"/>
      <c r="B50"/>
      <c r="C50"/>
      <c r="D50"/>
      <c r="E50"/>
    </row>
    <row r="51" spans="1:5" ht="18.75" customHeight="1">
      <c r="A51"/>
      <c r="B51"/>
      <c r="C51"/>
      <c r="D51"/>
      <c r="E51"/>
    </row>
    <row r="52" spans="1:5" ht="18.75" customHeight="1">
      <c r="A52"/>
      <c r="B52"/>
      <c r="C52"/>
      <c r="D52"/>
      <c r="E52"/>
    </row>
    <row r="53" spans="1:5" ht="18.75" customHeight="1">
      <c r="A53"/>
      <c r="B53"/>
      <c r="C53"/>
      <c r="D53"/>
      <c r="E53"/>
    </row>
    <row r="54" spans="1:5" ht="18.75" customHeight="1">
      <c r="A54"/>
      <c r="B54"/>
      <c r="C54"/>
      <c r="D54"/>
      <c r="E54"/>
    </row>
    <row r="55" spans="1:5" ht="18.75" customHeight="1">
      <c r="A55"/>
      <c r="B55"/>
      <c r="C55"/>
      <c r="D55"/>
      <c r="E55"/>
    </row>
    <row r="56" spans="1:5" ht="18.75" customHeight="1">
      <c r="A56"/>
      <c r="B56"/>
      <c r="C56"/>
      <c r="D56"/>
      <c r="E56"/>
    </row>
    <row r="57" spans="1:5" ht="18.75" customHeight="1">
      <c r="A57"/>
      <c r="B57"/>
      <c r="C57"/>
      <c r="D57"/>
      <c r="E57"/>
    </row>
    <row r="58" spans="1:5" ht="18.75" customHeight="1">
      <c r="A58"/>
      <c r="B58"/>
      <c r="C58"/>
      <c r="D58"/>
      <c r="E58"/>
    </row>
    <row r="59" spans="1:5" ht="18.75" customHeight="1">
      <c r="A59"/>
      <c r="B59"/>
      <c r="C59"/>
      <c r="D59"/>
      <c r="E5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J18" sqref="J18"/>
    </sheetView>
  </sheetViews>
  <sheetFormatPr defaultRowHeight="18.75" customHeight="1"/>
  <cols>
    <col min="1" max="1" width="33.140625" style="14" customWidth="1"/>
    <col min="2" max="2" width="11.7109375" style="15" customWidth="1"/>
    <col min="3" max="5" width="11.7109375" style="112" customWidth="1"/>
    <col min="6" max="16384" width="9.140625" style="112"/>
  </cols>
  <sheetData>
    <row r="1" spans="1:5" s="230" customFormat="1" ht="18.75" customHeight="1">
      <c r="A1" s="274" t="s">
        <v>256</v>
      </c>
      <c r="B1" s="257"/>
      <c r="C1" s="272"/>
      <c r="D1" s="272"/>
      <c r="E1" s="272"/>
    </row>
    <row r="2" spans="1:5" ht="18.75" customHeight="1">
      <c r="A2" s="43"/>
      <c r="B2" s="299"/>
      <c r="C2" s="43"/>
      <c r="D2" s="43"/>
      <c r="E2" s="43"/>
    </row>
    <row r="3" spans="1:5" s="230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231" customFormat="1" ht="18.75" customHeight="1">
      <c r="A4" s="114"/>
      <c r="B4" s="137"/>
      <c r="C4" s="137"/>
      <c r="D4" s="137"/>
      <c r="E4" s="137"/>
    </row>
    <row r="5" spans="1:5" s="230" customFormat="1" ht="18.75" customHeight="1">
      <c r="A5" s="71" t="s">
        <v>332</v>
      </c>
      <c r="B5" s="44">
        <v>500</v>
      </c>
      <c r="C5" s="44">
        <v>500</v>
      </c>
      <c r="D5" s="44">
        <v>500</v>
      </c>
      <c r="E5" s="44">
        <v>750</v>
      </c>
    </row>
    <row r="6" spans="1:5" ht="18.75" customHeight="1">
      <c r="A6" s="79" t="s">
        <v>894</v>
      </c>
      <c r="B6" s="44">
        <v>15000</v>
      </c>
      <c r="C6" s="44">
        <v>0</v>
      </c>
      <c r="D6" s="44">
        <v>0</v>
      </c>
      <c r="E6" s="44"/>
    </row>
    <row r="7" spans="1:5" ht="18.75" customHeight="1">
      <c r="A7" s="79" t="s">
        <v>895</v>
      </c>
      <c r="B7" s="44"/>
      <c r="C7" s="44">
        <v>15500</v>
      </c>
      <c r="D7" s="44">
        <v>12000</v>
      </c>
      <c r="E7" s="44">
        <v>12000</v>
      </c>
    </row>
    <row r="8" spans="1:5" ht="18.75" customHeight="1">
      <c r="A8" s="71" t="s">
        <v>333</v>
      </c>
      <c r="B8" s="44">
        <v>1000</v>
      </c>
      <c r="C8" s="44">
        <v>1000</v>
      </c>
      <c r="D8" s="44">
        <v>1000</v>
      </c>
      <c r="E8" s="44">
        <v>1200</v>
      </c>
    </row>
    <row r="9" spans="1:5" ht="18.75" customHeight="1">
      <c r="A9" s="71" t="s">
        <v>681</v>
      </c>
      <c r="B9" s="44">
        <v>10000</v>
      </c>
      <c r="C9" s="44">
        <v>10000</v>
      </c>
      <c r="D9" s="44">
        <v>10000</v>
      </c>
      <c r="E9" s="44">
        <v>10000</v>
      </c>
    </row>
    <row r="10" spans="1:5" ht="18.75" customHeight="1">
      <c r="A10" s="71" t="s">
        <v>896</v>
      </c>
      <c r="B10" s="44">
        <v>2250</v>
      </c>
      <c r="C10" s="44">
        <v>2250</v>
      </c>
      <c r="D10" s="44">
        <v>0</v>
      </c>
      <c r="E10" s="44"/>
    </row>
    <row r="11" spans="1:5" ht="18.75" customHeight="1">
      <c r="A11" s="71" t="s">
        <v>14</v>
      </c>
      <c r="B11" s="70">
        <v>6000</v>
      </c>
      <c r="C11" s="70"/>
      <c r="D11" s="70"/>
      <c r="E11" s="70"/>
    </row>
    <row r="12" spans="1:5" ht="18.75" customHeight="1">
      <c r="A12" s="71" t="s">
        <v>542</v>
      </c>
      <c r="B12" s="70">
        <v>24000</v>
      </c>
      <c r="C12" s="70">
        <v>20000</v>
      </c>
      <c r="D12" s="70">
        <v>20000</v>
      </c>
      <c r="E12" s="70">
        <v>19000</v>
      </c>
    </row>
    <row r="13" spans="1:5" ht="18.75" customHeight="1">
      <c r="A13" s="58" t="s">
        <v>608</v>
      </c>
      <c r="B13" s="308">
        <v>-10000</v>
      </c>
      <c r="C13" s="308"/>
      <c r="D13" s="308"/>
      <c r="E13" s="70"/>
    </row>
    <row r="14" spans="1:5" ht="18.75" customHeight="1">
      <c r="A14" s="58" t="s">
        <v>754</v>
      </c>
      <c r="B14" s="912"/>
      <c r="C14" s="308">
        <v>-15000</v>
      </c>
      <c r="D14" s="308"/>
      <c r="E14" s="70"/>
    </row>
    <row r="15" spans="1:5" ht="18.75" customHeight="1">
      <c r="A15" s="909" t="s">
        <v>881</v>
      </c>
      <c r="B15" s="912"/>
      <c r="C15" s="308"/>
      <c r="D15" s="308">
        <v>-8300</v>
      </c>
      <c r="E15" s="70"/>
    </row>
    <row r="16" spans="1:5" ht="18.75" customHeight="1">
      <c r="A16" s="909"/>
      <c r="B16" s="141"/>
      <c r="C16" s="70"/>
      <c r="D16" s="70"/>
      <c r="E16" s="70"/>
    </row>
    <row r="17" spans="1:5" ht="18.75" customHeight="1">
      <c r="A17" s="909"/>
      <c r="B17" s="141"/>
      <c r="C17" s="70"/>
      <c r="D17" s="70"/>
      <c r="E17" s="70"/>
    </row>
    <row r="18" spans="1:5" ht="18.75" customHeight="1" thickBot="1">
      <c r="A18" s="909"/>
      <c r="B18" s="913"/>
      <c r="C18" s="438"/>
      <c r="D18" s="438"/>
      <c r="E18" s="438"/>
    </row>
    <row r="19" spans="1:5" ht="18.75" customHeight="1" thickTop="1">
      <c r="A19" s="119" t="s">
        <v>194</v>
      </c>
      <c r="B19" s="311">
        <f>SUM(B4:B18)</f>
        <v>48750</v>
      </c>
      <c r="C19" s="311">
        <f>SUM(C4:C18)</f>
        <v>34250</v>
      </c>
      <c r="D19" s="311">
        <f>SUM(D4:D18)</f>
        <v>35200</v>
      </c>
      <c r="E19" s="311">
        <f>SUM(E4:E18)</f>
        <v>42950</v>
      </c>
    </row>
    <row r="20" spans="1:5" ht="18.75" customHeight="1">
      <c r="A20" s="131"/>
      <c r="B20" s="131"/>
      <c r="C20" s="27"/>
      <c r="D20" s="27"/>
    </row>
    <row r="21" spans="1:5" ht="18.75" customHeight="1">
      <c r="A21" s="234"/>
      <c r="B21" s="234"/>
    </row>
    <row r="22" spans="1:5" ht="18.75" customHeight="1">
      <c r="A22" s="234"/>
      <c r="B22" s="234"/>
    </row>
    <row r="23" spans="1:5" ht="18.75" customHeight="1">
      <c r="A23" s="234"/>
      <c r="B23" s="234"/>
    </row>
    <row r="24" spans="1:5" ht="18.75" customHeight="1">
      <c r="A24" s="234"/>
      <c r="B24" s="234"/>
    </row>
    <row r="25" spans="1:5" ht="18.75" customHeight="1">
      <c r="A25" s="234"/>
      <c r="B25" s="234"/>
    </row>
    <row r="26" spans="1:5" ht="18.75" customHeight="1">
      <c r="A26" s="234"/>
      <c r="B26" s="234"/>
    </row>
    <row r="27" spans="1:5" ht="18.75" customHeight="1">
      <c r="A27" s="234"/>
      <c r="B27" s="234"/>
    </row>
    <row r="28" spans="1:5" ht="18.75" customHeight="1">
      <c r="A28" s="234"/>
      <c r="B28" s="234"/>
    </row>
    <row r="29" spans="1:5" ht="18.75" customHeight="1">
      <c r="A29" s="234"/>
      <c r="B29" s="234"/>
    </row>
    <row r="30" spans="1:5" ht="18.75" customHeight="1">
      <c r="A30" s="234"/>
      <c r="B30" s="234"/>
    </row>
    <row r="31" spans="1:5" ht="18.75" customHeight="1">
      <c r="A31" s="234"/>
      <c r="B31" s="234"/>
    </row>
    <row r="32" spans="1:5" ht="18.75" customHeight="1">
      <c r="A32" s="234"/>
      <c r="B32" s="234"/>
    </row>
    <row r="33" spans="1:2" ht="18.75" customHeight="1">
      <c r="A33" s="234"/>
      <c r="B33" s="234"/>
    </row>
    <row r="34" spans="1:2" ht="18.75" customHeight="1">
      <c r="A34" s="234"/>
      <c r="B34" s="234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pane ySplit="1" topLeftCell="A2" activePane="bottomLeft" state="frozen"/>
      <selection pane="bottomLeft" activeCell="N17" sqref="N17"/>
    </sheetView>
  </sheetViews>
  <sheetFormatPr defaultRowHeight="18.75" customHeight="1"/>
  <cols>
    <col min="1" max="1" width="41" style="14" customWidth="1"/>
    <col min="2" max="2" width="10.85546875" style="15" customWidth="1"/>
    <col min="3" max="5" width="10.85546875" style="112" customWidth="1"/>
    <col min="6" max="16384" width="9.140625" style="112"/>
  </cols>
  <sheetData>
    <row r="1" spans="1:5" s="230" customFormat="1" ht="18.75" customHeight="1">
      <c r="A1" s="274" t="s">
        <v>257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230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231" customFormat="1" ht="18.75" customHeight="1">
      <c r="A4" s="137"/>
      <c r="B4" s="117"/>
      <c r="C4" s="117"/>
      <c r="D4" s="117"/>
      <c r="E4" s="117"/>
    </row>
    <row r="5" spans="1:5" s="231" customFormat="1" ht="18.75" customHeight="1">
      <c r="A5" s="71"/>
      <c r="B5" s="44"/>
      <c r="C5" s="44"/>
      <c r="D5" s="44"/>
      <c r="E5" s="44"/>
    </row>
    <row r="6" spans="1:5" s="231" customFormat="1" ht="18.75" customHeight="1">
      <c r="A6" s="400" t="s">
        <v>390</v>
      </c>
      <c r="B6" s="44">
        <v>7300</v>
      </c>
      <c r="C6" s="44">
        <v>7500</v>
      </c>
      <c r="D6" s="44">
        <v>7500</v>
      </c>
      <c r="E6" s="44">
        <v>7600</v>
      </c>
    </row>
    <row r="7" spans="1:5" s="231" customFormat="1" ht="18.75" customHeight="1">
      <c r="A7" s="404" t="s">
        <v>391</v>
      </c>
      <c r="B7" s="44">
        <v>100</v>
      </c>
      <c r="C7" s="44">
        <v>100</v>
      </c>
      <c r="D7" s="44">
        <v>100</v>
      </c>
      <c r="E7" s="44">
        <v>100</v>
      </c>
    </row>
    <row r="8" spans="1:5" ht="18.75" customHeight="1">
      <c r="A8" s="79"/>
      <c r="B8" s="141"/>
      <c r="C8" s="44"/>
      <c r="D8" s="44"/>
      <c r="E8" s="44"/>
    </row>
    <row r="9" spans="1:5" ht="18.75" customHeight="1">
      <c r="A9" s="58" t="s">
        <v>754</v>
      </c>
      <c r="B9" s="912"/>
      <c r="C9" s="914">
        <v>-7600</v>
      </c>
      <c r="D9" s="308"/>
      <c r="E9" s="308"/>
    </row>
    <row r="10" spans="1:5" ht="18.75" customHeight="1">
      <c r="A10" s="58" t="s">
        <v>881</v>
      </c>
      <c r="B10" s="910"/>
      <c r="C10" s="915"/>
      <c r="D10" s="911">
        <v>-7500</v>
      </c>
      <c r="E10" s="911"/>
    </row>
    <row r="11" spans="1:5" ht="18.75" customHeight="1">
      <c r="A11" s="58"/>
      <c r="B11" s="910"/>
      <c r="C11" s="915"/>
      <c r="D11" s="911"/>
      <c r="E11" s="911"/>
    </row>
    <row r="12" spans="1:5" ht="18.75" customHeight="1" thickBot="1">
      <c r="A12" s="114"/>
      <c r="B12" s="301"/>
      <c r="C12" s="124"/>
      <c r="D12" s="124"/>
      <c r="E12" s="124"/>
    </row>
    <row r="13" spans="1:5" s="230" customFormat="1" ht="18.75" customHeight="1" thickTop="1">
      <c r="A13" s="119" t="s">
        <v>194</v>
      </c>
      <c r="B13" s="46">
        <f>SUM(B4:B12)</f>
        <v>7400</v>
      </c>
      <c r="C13" s="46">
        <f>SUM(C4:C12)</f>
        <v>0</v>
      </c>
      <c r="D13" s="46">
        <f>SUM(D4:D12)</f>
        <v>100</v>
      </c>
      <c r="E13" s="46">
        <f>SUM(E4:E12)</f>
        <v>7700</v>
      </c>
    </row>
    <row r="14" spans="1:5" ht="18.75" customHeight="1">
      <c r="A14" s="113"/>
      <c r="B14" s="47"/>
      <c r="C14" s="27"/>
    </row>
    <row r="15" spans="1:5" ht="18.75" customHeight="1">
      <c r="A15" s="113"/>
      <c r="B15" s="47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E14"/>
  <sheetViews>
    <sheetView zoomScaleNormal="100" workbookViewId="0">
      <selection activeCell="A11" sqref="A11"/>
    </sheetView>
  </sheetViews>
  <sheetFormatPr defaultRowHeight="18.75" customHeight="1"/>
  <cols>
    <col min="1" max="1" width="41.7109375" style="113" customWidth="1"/>
    <col min="2" max="4" width="10.7109375" style="27" customWidth="1"/>
    <col min="5" max="5" width="11.28515625" style="27" customWidth="1"/>
    <col min="6" max="16384" width="9.140625" style="27"/>
  </cols>
  <sheetData>
    <row r="1" spans="1:5" s="48" customFormat="1" ht="18.75" customHeight="1">
      <c r="A1" s="274" t="s">
        <v>313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48" customFormat="1" ht="30" customHeight="1">
      <c r="A4" s="57" t="s">
        <v>160</v>
      </c>
      <c r="B4" s="44">
        <v>1200</v>
      </c>
      <c r="C4" s="44">
        <v>1200</v>
      </c>
      <c r="D4" s="44">
        <v>1920</v>
      </c>
      <c r="E4" s="44">
        <v>2220</v>
      </c>
    </row>
    <row r="5" spans="1:5" s="48" customFormat="1" ht="18.75" customHeight="1">
      <c r="A5" s="57" t="s">
        <v>555</v>
      </c>
      <c r="B5" s="44">
        <v>4500</v>
      </c>
      <c r="C5" s="44">
        <v>4200</v>
      </c>
      <c r="D5" s="44">
        <v>4000</v>
      </c>
      <c r="E5" s="44">
        <v>3920</v>
      </c>
    </row>
    <row r="6" spans="1:5" ht="18.75" customHeight="1">
      <c r="A6" s="57" t="s">
        <v>495</v>
      </c>
      <c r="B6" s="44">
        <v>600</v>
      </c>
      <c r="C6" s="44">
        <v>400</v>
      </c>
      <c r="D6" s="44">
        <v>200</v>
      </c>
      <c r="E6" s="44">
        <v>200</v>
      </c>
    </row>
    <row r="7" spans="1:5" s="48" customFormat="1" ht="18.75" customHeight="1">
      <c r="A7" s="57" t="s">
        <v>496</v>
      </c>
      <c r="B7" s="44">
        <v>4600</v>
      </c>
      <c r="C7" s="44">
        <v>4200</v>
      </c>
      <c r="D7" s="44">
        <v>4000</v>
      </c>
      <c r="E7" s="44">
        <v>3960</v>
      </c>
    </row>
    <row r="8" spans="1:5" ht="18.75" customHeight="1">
      <c r="A8" s="58" t="s">
        <v>609</v>
      </c>
      <c r="B8" s="308">
        <v>-1000</v>
      </c>
      <c r="C8" s="308"/>
      <c r="D8" s="308"/>
      <c r="E8" s="308"/>
    </row>
    <row r="9" spans="1:5" ht="18.75" customHeight="1">
      <c r="A9" s="58" t="s">
        <v>665</v>
      </c>
      <c r="B9" s="308"/>
      <c r="C9" s="308">
        <v>300</v>
      </c>
      <c r="D9" s="308"/>
      <c r="E9" s="308"/>
    </row>
    <row r="10" spans="1:5" ht="18.75" customHeight="1">
      <c r="A10" s="142" t="s">
        <v>881</v>
      </c>
      <c r="B10" s="308"/>
      <c r="C10" s="308"/>
      <c r="D10" s="308">
        <v>-400</v>
      </c>
      <c r="E10" s="308"/>
    </row>
    <row r="11" spans="1:5" ht="18.75" customHeight="1">
      <c r="A11" s="143"/>
      <c r="B11" s="141"/>
      <c r="C11" s="70"/>
      <c r="D11" s="70"/>
      <c r="E11" s="70"/>
    </row>
    <row r="12" spans="1:5" ht="18.75" customHeight="1">
      <c r="A12" s="119" t="s">
        <v>194</v>
      </c>
      <c r="B12" s="144">
        <f>SUM(B4:B11)</f>
        <v>9900</v>
      </c>
      <c r="C12" s="144">
        <f>SUM(C4:C11)</f>
        <v>10300</v>
      </c>
      <c r="D12" s="144">
        <f>SUM(D4:D11)</f>
        <v>9720</v>
      </c>
      <c r="E12" s="144">
        <f>SUM(E4:E11)</f>
        <v>10300</v>
      </c>
    </row>
    <row r="14" spans="1:5" ht="18.75" customHeight="1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verticalDpi="300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E25"/>
  <sheetViews>
    <sheetView zoomScaleNormal="100" workbookViewId="0">
      <selection activeCell="E22" sqref="E22"/>
    </sheetView>
  </sheetViews>
  <sheetFormatPr defaultRowHeight="18.75" customHeight="1"/>
  <cols>
    <col min="1" max="1" width="36.7109375" style="14" customWidth="1"/>
    <col min="2" max="2" width="12.28515625" style="15" customWidth="1"/>
    <col min="3" max="5" width="12.28515625" style="112" customWidth="1"/>
    <col min="6" max="16384" width="9.140625" style="112"/>
  </cols>
  <sheetData>
    <row r="1" spans="1:5" s="230" customFormat="1" ht="18.75" customHeight="1">
      <c r="A1" s="274" t="s">
        <v>303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230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230" customFormat="1" ht="18.75" customHeight="1">
      <c r="A4" s="79"/>
      <c r="B4" s="117"/>
      <c r="C4" s="117"/>
      <c r="D4" s="117"/>
      <c r="E4" s="117"/>
    </row>
    <row r="5" spans="1:5" s="230" customFormat="1" ht="18.75" customHeight="1">
      <c r="A5" s="63" t="s">
        <v>897</v>
      </c>
      <c r="B5" s="240">
        <v>16000</v>
      </c>
      <c r="C5" s="240">
        <v>15000</v>
      </c>
      <c r="D5" s="240">
        <v>15000</v>
      </c>
      <c r="E5" s="240">
        <v>15600</v>
      </c>
    </row>
    <row r="6" spans="1:5" s="230" customFormat="1" ht="18.75" customHeight="1">
      <c r="A6" s="63" t="s">
        <v>900</v>
      </c>
      <c r="B6" s="240">
        <v>14000</v>
      </c>
      <c r="C6" s="240">
        <v>15000</v>
      </c>
      <c r="D6" s="240">
        <v>15000</v>
      </c>
      <c r="E6" s="240">
        <v>14400</v>
      </c>
    </row>
    <row r="7" spans="1:5" s="230" customFormat="1" ht="18.75" customHeight="1">
      <c r="A7" s="63" t="s">
        <v>902</v>
      </c>
      <c r="B7" s="240">
        <v>1700</v>
      </c>
      <c r="C7" s="240">
        <v>1500</v>
      </c>
      <c r="D7" s="240">
        <v>1500</v>
      </c>
      <c r="E7" s="240">
        <v>1750</v>
      </c>
    </row>
    <row r="8" spans="1:5" s="230" customFormat="1" ht="18.75" customHeight="1">
      <c r="A8" s="63" t="s">
        <v>901</v>
      </c>
      <c r="B8" s="59">
        <v>5000</v>
      </c>
      <c r="C8" s="59">
        <v>4000</v>
      </c>
      <c r="D8" s="59">
        <v>4000</v>
      </c>
      <c r="E8" s="59">
        <v>6000</v>
      </c>
    </row>
    <row r="9" spans="1:5" ht="18.75" customHeight="1">
      <c r="A9" s="291" t="s">
        <v>904</v>
      </c>
      <c r="B9" s="59">
        <v>5400</v>
      </c>
      <c r="C9" s="59">
        <v>5700</v>
      </c>
      <c r="D9" s="59">
        <v>6000</v>
      </c>
      <c r="E9" s="59">
        <v>6100</v>
      </c>
    </row>
    <row r="10" spans="1:5" ht="18.75" customHeight="1">
      <c r="A10" s="63" t="s">
        <v>903</v>
      </c>
      <c r="B10" s="240">
        <v>2600</v>
      </c>
      <c r="C10" s="240">
        <v>3000</v>
      </c>
      <c r="D10" s="240">
        <v>4000</v>
      </c>
      <c r="E10" s="240">
        <v>4880</v>
      </c>
    </row>
    <row r="11" spans="1:5" ht="18.75" customHeight="1">
      <c r="A11" s="63" t="s">
        <v>898</v>
      </c>
      <c r="B11" s="240">
        <v>8500</v>
      </c>
      <c r="C11" s="240">
        <v>8400</v>
      </c>
      <c r="D11" s="240">
        <v>8000</v>
      </c>
      <c r="E11" s="240">
        <v>8000</v>
      </c>
    </row>
    <row r="12" spans="1:5" ht="18.75" customHeight="1">
      <c r="A12" s="63" t="s">
        <v>899</v>
      </c>
      <c r="B12" s="240">
        <v>9000</v>
      </c>
      <c r="C12" s="240">
        <v>8800</v>
      </c>
      <c r="D12" s="240">
        <v>8800</v>
      </c>
      <c r="E12" s="240">
        <v>10200</v>
      </c>
    </row>
    <row r="13" spans="1:5" ht="18.75" customHeight="1">
      <c r="A13" s="507" t="s">
        <v>610</v>
      </c>
      <c r="B13" s="372">
        <v>-4000</v>
      </c>
      <c r="C13" s="372"/>
      <c r="D13" s="372"/>
      <c r="E13" s="372"/>
    </row>
    <row r="14" spans="1:5" ht="18.75" customHeight="1">
      <c r="A14" s="507" t="s">
        <v>754</v>
      </c>
      <c r="B14" s="372"/>
      <c r="C14" s="372">
        <v>3000</v>
      </c>
      <c r="D14" s="372"/>
      <c r="E14" s="372"/>
    </row>
    <row r="15" spans="1:5" ht="18.75" customHeight="1">
      <c r="A15" s="507" t="s">
        <v>881</v>
      </c>
      <c r="B15" s="372"/>
      <c r="C15" s="372"/>
      <c r="D15" s="372">
        <v>-1500.52</v>
      </c>
      <c r="E15" s="372"/>
    </row>
    <row r="16" spans="1:5" ht="18.75" customHeight="1" thickBot="1">
      <c r="A16" s="428"/>
      <c r="B16" s="371"/>
      <c r="C16" s="374"/>
      <c r="D16" s="374"/>
      <c r="E16" s="374"/>
    </row>
    <row r="17" spans="1:5" s="230" customFormat="1" ht="18.75" customHeight="1" thickTop="1">
      <c r="A17" s="395" t="s">
        <v>194</v>
      </c>
      <c r="B17" s="255">
        <f>SUM(B4:B16)</f>
        <v>58200</v>
      </c>
      <c r="C17" s="255">
        <f>SUM(C4:C16)</f>
        <v>64400</v>
      </c>
      <c r="D17" s="255">
        <f>SUM(D4:D16)</f>
        <v>60799.48</v>
      </c>
      <c r="E17" s="255">
        <f>SUM(E4:E16)</f>
        <v>66930</v>
      </c>
    </row>
    <row r="18" spans="1:5" ht="18.75" customHeight="1">
      <c r="A18" s="17"/>
      <c r="B18" s="47"/>
      <c r="C18" s="27"/>
    </row>
    <row r="19" spans="1:5" ht="18.75" customHeight="1">
      <c r="A19" s="300"/>
    </row>
    <row r="20" spans="1:5" ht="18.75" customHeight="1">
      <c r="A20" s="252"/>
    </row>
    <row r="21" spans="1:5" ht="18.75" customHeight="1">
      <c r="A21" s="252"/>
    </row>
    <row r="22" spans="1:5" ht="18.75" customHeight="1">
      <c r="A22" s="252"/>
    </row>
    <row r="23" spans="1:5" ht="18.75" customHeight="1">
      <c r="A23" s="252"/>
    </row>
    <row r="24" spans="1:5" ht="18.75" customHeight="1">
      <c r="A24" s="252"/>
    </row>
    <row r="25" spans="1:5" ht="18.75" customHeight="1">
      <c r="A25" s="252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verticalDpi="300" r:id="rId1"/>
  <headerFooter alignWithMargins="0">
    <oddHeader xml:space="preserve">&amp;C&amp;"Arial,Bold"
</oddHeader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5" sqref="I15"/>
    </sheetView>
  </sheetViews>
  <sheetFormatPr defaultRowHeight="18.75" customHeight="1"/>
  <cols>
    <col min="1" max="1" width="30.5703125" style="113" customWidth="1"/>
    <col min="2" max="2" width="12.42578125" style="47" customWidth="1"/>
    <col min="3" max="4" width="12.42578125" style="27" customWidth="1"/>
    <col min="5" max="5" width="11.7109375" style="27" customWidth="1"/>
    <col min="6" max="16384" width="9.140625" style="27"/>
  </cols>
  <sheetData>
    <row r="1" spans="1:5" s="48" customFormat="1" ht="18.75" customHeight="1">
      <c r="A1" s="274" t="s">
        <v>304</v>
      </c>
      <c r="B1" s="257"/>
      <c r="C1" s="257"/>
      <c r="D1" s="257"/>
      <c r="E1" s="257"/>
    </row>
    <row r="2" spans="1:5" ht="18.75" customHeight="1">
      <c r="A2" s="114"/>
      <c r="B2" s="51"/>
      <c r="C2" s="51"/>
      <c r="D2" s="51"/>
      <c r="E2" s="51"/>
    </row>
    <row r="3" spans="1:5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145" customFormat="1" ht="18.75" customHeight="1">
      <c r="A4" s="363"/>
      <c r="B4" s="429"/>
      <c r="C4" s="254"/>
      <c r="D4" s="254"/>
      <c r="E4" s="254"/>
    </row>
    <row r="5" spans="1:5" s="145" customFormat="1" ht="18.75" customHeight="1">
      <c r="A5" s="363"/>
      <c r="B5" s="429"/>
      <c r="C5" s="254"/>
      <c r="D5" s="254"/>
      <c r="E5" s="254"/>
    </row>
    <row r="6" spans="1:5" s="145" customFormat="1" ht="18.75" customHeight="1">
      <c r="A6" s="363"/>
      <c r="B6" s="429"/>
      <c r="C6" s="254"/>
      <c r="D6" s="254"/>
      <c r="E6" s="254"/>
    </row>
    <row r="7" spans="1:5" s="145" customFormat="1" ht="18.75" customHeight="1">
      <c r="A7" s="291" t="s">
        <v>327</v>
      </c>
      <c r="B7" s="254">
        <v>265687.5</v>
      </c>
      <c r="C7" s="254">
        <v>255362.5</v>
      </c>
      <c r="D7" s="254">
        <v>260215</v>
      </c>
      <c r="E7" s="254">
        <v>259712.5</v>
      </c>
    </row>
    <row r="8" spans="1:5" s="145" customFormat="1" ht="18.75" customHeight="1">
      <c r="A8" s="291" t="s">
        <v>328</v>
      </c>
      <c r="B8" s="254">
        <v>109897.5</v>
      </c>
      <c r="C8" s="254">
        <v>113247.5</v>
      </c>
      <c r="D8" s="254">
        <v>111447.5</v>
      </c>
      <c r="E8" s="254">
        <v>114047.5</v>
      </c>
    </row>
    <row r="9" spans="1:5" s="145" customFormat="1" ht="18.75" customHeight="1">
      <c r="A9" s="298"/>
      <c r="B9" s="430"/>
      <c r="C9" s="430"/>
      <c r="D9" s="254"/>
      <c r="E9" s="254"/>
    </row>
    <row r="10" spans="1:5" s="145" customFormat="1" ht="18.75" customHeight="1">
      <c r="A10" s="291" t="s">
        <v>387</v>
      </c>
      <c r="B10" s="430"/>
      <c r="C10" s="430"/>
      <c r="D10" s="254"/>
      <c r="E10" s="254"/>
    </row>
    <row r="11" spans="1:5" s="145" customFormat="1" ht="18.75" customHeight="1">
      <c r="A11" s="291" t="s">
        <v>556</v>
      </c>
      <c r="B11" s="254"/>
      <c r="C11" s="254"/>
      <c r="D11" s="254"/>
      <c r="E11" s="254"/>
    </row>
    <row r="12" spans="1:5" s="48" customFormat="1" ht="18.75" customHeight="1">
      <c r="A12" s="63"/>
      <c r="B12" s="369"/>
      <c r="C12" s="369"/>
      <c r="D12" s="369"/>
      <c r="E12" s="369"/>
    </row>
    <row r="13" spans="1:5" ht="18.75" customHeight="1" thickBot="1">
      <c r="A13" s="291"/>
      <c r="B13" s="371"/>
      <c r="C13" s="371"/>
      <c r="D13" s="371"/>
      <c r="E13" s="371"/>
    </row>
    <row r="14" spans="1:5" s="48" customFormat="1" ht="18.75" customHeight="1" thickTop="1">
      <c r="A14" s="395" t="s">
        <v>194</v>
      </c>
      <c r="B14" s="425">
        <f>SUM(B4:B13)</f>
        <v>375585</v>
      </c>
      <c r="C14" s="425">
        <f>SUM(C4:C13)</f>
        <v>368610</v>
      </c>
      <c r="D14" s="425">
        <f>SUM(D4:D13)</f>
        <v>371662.5</v>
      </c>
      <c r="E14" s="425">
        <f>SUM(E4:E13)</f>
        <v>373760</v>
      </c>
    </row>
    <row r="15" spans="1:5" ht="18.75" customHeight="1">
      <c r="A15" s="345"/>
      <c r="B15" s="345"/>
      <c r="C15" s="345"/>
      <c r="D15" s="345"/>
    </row>
    <row r="16" spans="1:5" ht="18.75" customHeight="1">
      <c r="A16" s="17" t="s">
        <v>618</v>
      </c>
      <c r="B16" s="27"/>
    </row>
    <row r="17" spans="1:1" ht="18.75" customHeight="1">
      <c r="A17" s="17" t="s">
        <v>619</v>
      </c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I11" sqref="I11"/>
    </sheetView>
  </sheetViews>
  <sheetFormatPr defaultRowHeight="18.75" customHeight="1"/>
  <cols>
    <col min="1" max="1" width="44.85546875" style="113" customWidth="1"/>
    <col min="2" max="5" width="10.28515625" style="27" customWidth="1"/>
    <col min="6" max="16384" width="9.140625" style="27"/>
  </cols>
  <sheetData>
    <row r="1" spans="1:5" s="48" customFormat="1" ht="18.75" customHeight="1">
      <c r="A1" s="274" t="s">
        <v>258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363"/>
      <c r="B4" s="363"/>
      <c r="C4" s="363"/>
      <c r="D4" s="363"/>
      <c r="E4" s="363"/>
    </row>
    <row r="5" spans="1:5" ht="18.75" customHeight="1">
      <c r="A5" s="71" t="s">
        <v>603</v>
      </c>
      <c r="B5" s="44">
        <v>4500</v>
      </c>
      <c r="C5" s="44">
        <v>2750</v>
      </c>
      <c r="D5" s="44"/>
      <c r="E5" s="44"/>
    </row>
    <row r="6" spans="1:5" ht="18.75" customHeight="1">
      <c r="A6" s="71" t="s">
        <v>684</v>
      </c>
      <c r="B6" s="44"/>
      <c r="C6" s="44"/>
      <c r="D6" s="44">
        <v>3250</v>
      </c>
      <c r="E6" s="44">
        <v>3250</v>
      </c>
    </row>
    <row r="7" spans="1:5" ht="18.75" customHeight="1">
      <c r="A7" s="58" t="s">
        <v>604</v>
      </c>
      <c r="B7" s="44">
        <v>-1850</v>
      </c>
      <c r="C7" s="44"/>
      <c r="D7" s="44"/>
      <c r="E7" s="44"/>
    </row>
    <row r="8" spans="1:5" ht="18.75" customHeight="1">
      <c r="A8" s="909" t="s">
        <v>756</v>
      </c>
      <c r="B8" s="227"/>
      <c r="C8" s="227">
        <v>-500</v>
      </c>
      <c r="D8" s="227"/>
      <c r="E8" s="227"/>
    </row>
    <row r="9" spans="1:5" ht="18.75" customHeight="1">
      <c r="A9" s="909" t="s">
        <v>881</v>
      </c>
      <c r="B9" s="227"/>
      <c r="C9" s="227"/>
      <c r="D9" s="227">
        <v>-850</v>
      </c>
      <c r="E9" s="227"/>
    </row>
    <row r="10" spans="1:5" ht="18.75" customHeight="1">
      <c r="A10" s="909"/>
      <c r="B10" s="227"/>
      <c r="C10" s="227"/>
      <c r="D10" s="227"/>
      <c r="E10" s="227"/>
    </row>
    <row r="11" spans="1:5" ht="18.75" customHeight="1">
      <c r="A11" s="916"/>
      <c r="B11" s="44"/>
      <c r="C11" s="44"/>
      <c r="D11" s="44"/>
      <c r="E11" s="44"/>
    </row>
    <row r="12" spans="1:5" ht="18.75" customHeight="1" thickBot="1">
      <c r="A12" s="916"/>
      <c r="B12" s="917"/>
      <c r="C12" s="917"/>
      <c r="D12" s="917"/>
      <c r="E12" s="917"/>
    </row>
    <row r="13" spans="1:5" s="48" customFormat="1" ht="18.75" customHeight="1" thickTop="1">
      <c r="A13" s="119" t="s">
        <v>194</v>
      </c>
      <c r="B13" s="46">
        <f>SUM(B4:B12)</f>
        <v>2650</v>
      </c>
      <c r="C13" s="46">
        <f>SUM(C4:C12)</f>
        <v>2250</v>
      </c>
      <c r="D13" s="46">
        <f>SUM(D4:D12)</f>
        <v>2400</v>
      </c>
      <c r="E13" s="46">
        <f>SUM(E4:E12)</f>
        <v>3250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11" sqref="A11"/>
    </sheetView>
  </sheetViews>
  <sheetFormatPr defaultRowHeight="18.75" customHeight="1"/>
  <cols>
    <col min="1" max="1" width="47.7109375" style="113" customWidth="1"/>
    <col min="2" max="4" width="10.7109375" style="27" customWidth="1"/>
    <col min="5" max="5" width="10.140625" style="27" customWidth="1"/>
    <col min="6" max="16384" width="9.140625" style="27"/>
  </cols>
  <sheetData>
    <row r="1" spans="1:5" s="48" customFormat="1" ht="18.75" customHeight="1">
      <c r="A1" s="274" t="s">
        <v>38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298"/>
      <c r="B4" s="298"/>
      <c r="C4" s="298"/>
      <c r="D4" s="298"/>
      <c r="E4" s="298"/>
    </row>
    <row r="5" spans="1:5" ht="18.75" customHeight="1">
      <c r="A5" s="63" t="s">
        <v>161</v>
      </c>
      <c r="B5" s="240">
        <v>3200</v>
      </c>
      <c r="C5" s="240">
        <v>1765</v>
      </c>
      <c r="D5" s="240">
        <v>6750</v>
      </c>
      <c r="E5" s="240">
        <v>4335</v>
      </c>
    </row>
    <row r="6" spans="1:5" ht="18.75" customHeight="1">
      <c r="A6" s="63" t="s">
        <v>682</v>
      </c>
      <c r="B6" s="240">
        <v>9750</v>
      </c>
      <c r="C6" s="240">
        <v>2750</v>
      </c>
      <c r="D6" s="240">
        <v>2750</v>
      </c>
      <c r="E6" s="240">
        <v>2750</v>
      </c>
    </row>
    <row r="7" spans="1:5" ht="18.75" customHeight="1">
      <c r="A7" s="291" t="s">
        <v>543</v>
      </c>
      <c r="B7" s="240">
        <v>11000</v>
      </c>
      <c r="C7" s="240"/>
      <c r="D7" s="240"/>
      <c r="E7" s="240"/>
    </row>
    <row r="8" spans="1:5" ht="18.75" customHeight="1">
      <c r="A8" s="290" t="s">
        <v>545</v>
      </c>
      <c r="B8" s="259">
        <v>9251</v>
      </c>
      <c r="C8" s="240"/>
      <c r="D8" s="240"/>
      <c r="E8" s="240"/>
    </row>
    <row r="9" spans="1:5" ht="18.75" customHeight="1">
      <c r="A9" s="290" t="s">
        <v>546</v>
      </c>
      <c r="B9" s="259">
        <v>9745</v>
      </c>
      <c r="C9" s="240"/>
      <c r="D9" s="240"/>
      <c r="E9" s="240"/>
    </row>
    <row r="10" spans="1:5" ht="18.75" customHeight="1">
      <c r="A10" s="290" t="s">
        <v>905</v>
      </c>
      <c r="B10" s="259">
        <v>-18842.27</v>
      </c>
      <c r="C10" s="240"/>
      <c r="D10" s="240"/>
      <c r="E10" s="240"/>
    </row>
    <row r="11" spans="1:5" ht="18.75" customHeight="1">
      <c r="A11" s="290" t="s">
        <v>595</v>
      </c>
      <c r="B11" s="259">
        <v>-3200</v>
      </c>
      <c r="C11" s="240"/>
      <c r="D11" s="240"/>
      <c r="E11" s="240"/>
    </row>
    <row r="12" spans="1:5" ht="18.75" customHeight="1">
      <c r="A12" s="290" t="s">
        <v>596</v>
      </c>
      <c r="B12" s="259">
        <v>-153.72999999999999</v>
      </c>
      <c r="C12" s="240"/>
      <c r="D12" s="240"/>
      <c r="E12" s="240"/>
    </row>
    <row r="13" spans="1:5" ht="18.75" customHeight="1">
      <c r="A13" s="290" t="s">
        <v>597</v>
      </c>
      <c r="B13" s="259">
        <v>-20750</v>
      </c>
      <c r="C13" s="240"/>
      <c r="D13" s="240"/>
      <c r="E13" s="240"/>
    </row>
    <row r="14" spans="1:5" ht="18.75" customHeight="1">
      <c r="A14" s="290" t="s">
        <v>666</v>
      </c>
      <c r="B14" s="259"/>
      <c r="C14" s="240">
        <v>-4305</v>
      </c>
      <c r="D14" s="240"/>
      <c r="E14" s="240"/>
    </row>
    <row r="15" spans="1:5" ht="18.75" customHeight="1">
      <c r="A15" s="290" t="s">
        <v>756</v>
      </c>
      <c r="B15" s="259"/>
      <c r="C15" s="240">
        <v>-210</v>
      </c>
      <c r="D15" s="240"/>
      <c r="E15" s="240"/>
    </row>
    <row r="16" spans="1:5" ht="18.75" customHeight="1">
      <c r="A16" s="290" t="s">
        <v>848</v>
      </c>
      <c r="B16" s="259"/>
      <c r="C16" s="240"/>
      <c r="D16" s="240">
        <v>-9500</v>
      </c>
      <c r="E16" s="240"/>
    </row>
    <row r="17" spans="1:5" ht="18.75" customHeight="1">
      <c r="A17" s="290"/>
      <c r="B17" s="259"/>
      <c r="C17" s="259"/>
      <c r="D17" s="240"/>
      <c r="E17" s="240"/>
    </row>
    <row r="18" spans="1:5" ht="18.75" customHeight="1" thickBot="1">
      <c r="A18" s="290"/>
      <c r="B18" s="454"/>
      <c r="C18" s="454"/>
      <c r="D18" s="241"/>
      <c r="E18" s="241"/>
    </row>
    <row r="19" spans="1:5" s="48" customFormat="1" ht="18.75" customHeight="1">
      <c r="A19" s="431" t="s">
        <v>194</v>
      </c>
      <c r="B19" s="918">
        <f>SUM(B4:B17)</f>
        <v>0</v>
      </c>
      <c r="C19" s="918">
        <f>SUM(C4:C17)</f>
        <v>0</v>
      </c>
      <c r="D19" s="918">
        <f>SUM(D4:D17)</f>
        <v>0</v>
      </c>
      <c r="E19" s="918">
        <f>SUM(E4:E17)</f>
        <v>7085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10" sqref="A10"/>
    </sheetView>
  </sheetViews>
  <sheetFormatPr defaultRowHeight="18.75" customHeight="1"/>
  <cols>
    <col min="1" max="1" width="36.28515625" style="3" customWidth="1"/>
    <col min="2" max="2" width="10.140625" style="1" customWidth="1"/>
    <col min="3" max="5" width="10.7109375" style="1" customWidth="1"/>
    <col min="6" max="16384" width="9.140625" style="1"/>
  </cols>
  <sheetData>
    <row r="1" spans="1:5" s="48" customFormat="1" ht="18.75" customHeight="1">
      <c r="A1" s="274" t="s">
        <v>42</v>
      </c>
      <c r="B1" s="257"/>
      <c r="C1" s="238"/>
      <c r="D1" s="238"/>
      <c r="E1" s="238"/>
    </row>
    <row r="2" spans="1:5" ht="18.75" customHeight="1">
      <c r="A2" s="31"/>
      <c r="B2" s="23"/>
      <c r="C2" s="31"/>
      <c r="D2" s="31"/>
      <c r="E2" s="31"/>
    </row>
    <row r="3" spans="1:5" s="2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6" customFormat="1" ht="9.75" customHeight="1">
      <c r="A4" s="137"/>
      <c r="B4" s="137"/>
      <c r="C4" s="137"/>
      <c r="D4" s="137"/>
      <c r="E4" s="137"/>
    </row>
    <row r="5" spans="1:5" ht="18.75" customHeight="1">
      <c r="A5" s="921" t="s">
        <v>40</v>
      </c>
      <c r="B5" s="240"/>
      <c r="C5" s="240"/>
      <c r="D5" s="240"/>
      <c r="E5" s="240"/>
    </row>
    <row r="6" spans="1:5" ht="18.75" customHeight="1">
      <c r="A6" s="63" t="s">
        <v>752</v>
      </c>
      <c r="B6" s="240"/>
      <c r="C6" s="240"/>
      <c r="D6" s="240"/>
      <c r="E6" s="240"/>
    </row>
    <row r="7" spans="1:5" ht="18.75" customHeight="1">
      <c r="A7" s="63" t="s">
        <v>557</v>
      </c>
      <c r="B7" s="240">
        <v>40000</v>
      </c>
      <c r="C7" s="240"/>
      <c r="D7" s="240"/>
      <c r="E7" s="240"/>
    </row>
    <row r="8" spans="1:5" ht="18.75" customHeight="1">
      <c r="A8" s="290" t="s">
        <v>592</v>
      </c>
      <c r="B8" s="259">
        <v>2500</v>
      </c>
      <c r="D8" s="259"/>
      <c r="E8" s="919"/>
    </row>
    <row r="9" spans="1:5" ht="18.75" customHeight="1">
      <c r="A9" s="291" t="s">
        <v>906</v>
      </c>
      <c r="B9" s="240"/>
      <c r="C9" s="240">
        <v>42500</v>
      </c>
      <c r="D9" s="259"/>
      <c r="E9" s="259"/>
    </row>
    <row r="10" spans="1:5" ht="18.75" customHeight="1">
      <c r="A10" s="58" t="s">
        <v>623</v>
      </c>
      <c r="B10" s="259"/>
      <c r="C10" s="259">
        <v>6000</v>
      </c>
      <c r="D10" s="259"/>
      <c r="E10" s="259"/>
    </row>
    <row r="11" spans="1:5" ht="18.75" customHeight="1">
      <c r="A11" s="71" t="s">
        <v>683</v>
      </c>
      <c r="B11" s="240"/>
      <c r="C11" s="240"/>
      <c r="D11" s="240">
        <v>50000</v>
      </c>
      <c r="E11" s="259"/>
    </row>
    <row r="12" spans="1:5" ht="18.75" customHeight="1">
      <c r="A12" s="58" t="s">
        <v>793</v>
      </c>
      <c r="B12" s="259"/>
      <c r="C12" s="259"/>
      <c r="D12" s="259">
        <v>4751</v>
      </c>
      <c r="E12" s="259"/>
    </row>
    <row r="13" spans="1:5" ht="18.75" customHeight="1">
      <c r="A13" s="71" t="s">
        <v>907</v>
      </c>
      <c r="B13" s="240"/>
      <c r="C13" s="240"/>
      <c r="D13" s="240"/>
      <c r="E13" s="240">
        <v>56393.53</v>
      </c>
    </row>
    <row r="14" spans="1:5" ht="18.75" customHeight="1">
      <c r="A14" s="71"/>
      <c r="B14" s="240"/>
      <c r="C14" s="240"/>
      <c r="D14" s="240"/>
      <c r="E14" s="240"/>
    </row>
    <row r="15" spans="1:5" ht="18.75" customHeight="1">
      <c r="A15" s="71"/>
      <c r="B15" s="240"/>
      <c r="C15" s="240"/>
      <c r="D15" s="240"/>
      <c r="E15" s="240"/>
    </row>
    <row r="16" spans="1:5" ht="18.75" customHeight="1">
      <c r="A16" s="71"/>
      <c r="B16" s="241"/>
      <c r="C16" s="241"/>
      <c r="D16" s="241"/>
      <c r="E16" s="241"/>
    </row>
    <row r="17" spans="1:5" s="2" customFormat="1" ht="18.75" customHeight="1">
      <c r="A17" s="277" t="s">
        <v>194</v>
      </c>
      <c r="B17" s="920">
        <f>SUM(B4:B16)</f>
        <v>42500</v>
      </c>
      <c r="C17" s="920">
        <f>SUM(C4:C16)</f>
        <v>48500</v>
      </c>
      <c r="D17" s="920">
        <f>SUM(D4:D16)</f>
        <v>54751</v>
      </c>
      <c r="E17" s="920">
        <f>SUM(E4:E16)</f>
        <v>56393.53</v>
      </c>
    </row>
    <row r="18" spans="1:5" ht="18.75" customHeight="1">
      <c r="C18"/>
      <c r="D18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27" sqref="E27"/>
    </sheetView>
  </sheetViews>
  <sheetFormatPr defaultRowHeight="18.75" customHeight="1"/>
  <cols>
    <col min="1" max="1" width="32.42578125" style="3" customWidth="1"/>
    <col min="2" max="4" width="10.7109375" style="1" customWidth="1"/>
    <col min="5" max="5" width="11.42578125" style="1" customWidth="1"/>
    <col min="6" max="16384" width="9.140625" style="1"/>
  </cols>
  <sheetData>
    <row r="1" spans="1:5" s="2" customFormat="1" ht="18.75" customHeight="1">
      <c r="A1" s="105" t="s">
        <v>392</v>
      </c>
      <c r="B1" s="106"/>
      <c r="C1" s="106"/>
      <c r="D1" s="106"/>
      <c r="E1" s="106"/>
    </row>
    <row r="2" spans="1:5" ht="18.75" customHeight="1">
      <c r="A2" s="75"/>
      <c r="B2" s="54"/>
      <c r="C2" s="54"/>
      <c r="D2" s="54"/>
      <c r="E2" s="54"/>
    </row>
    <row r="3" spans="1:5" s="2" customFormat="1" ht="18.75" customHeight="1">
      <c r="A3" s="29" t="s">
        <v>196</v>
      </c>
      <c r="B3" s="32">
        <v>2009</v>
      </c>
      <c r="C3" s="32">
        <v>2010</v>
      </c>
      <c r="D3" s="32">
        <v>2011</v>
      </c>
      <c r="E3" s="32">
        <v>2012</v>
      </c>
    </row>
    <row r="4" spans="1:5" s="6" customFormat="1" ht="18.75" customHeight="1">
      <c r="A4" s="76"/>
      <c r="B4" s="77"/>
      <c r="C4" s="77"/>
      <c r="D4" s="77"/>
      <c r="E4" s="77"/>
    </row>
    <row r="5" spans="1:5" ht="18.75" customHeight="1">
      <c r="A5" s="366" t="s">
        <v>570</v>
      </c>
      <c r="B5" s="44">
        <v>21400</v>
      </c>
      <c r="C5" s="44">
        <v>24000</v>
      </c>
      <c r="D5" s="44">
        <v>17719.72</v>
      </c>
      <c r="E5" s="44">
        <v>19120</v>
      </c>
    </row>
    <row r="6" spans="1:5" ht="18.75" customHeight="1">
      <c r="A6" s="366" t="s">
        <v>569</v>
      </c>
      <c r="B6" s="44"/>
      <c r="C6" s="44"/>
      <c r="D6" s="44"/>
      <c r="E6" s="44"/>
    </row>
    <row r="7" spans="1:5" ht="18.75" customHeight="1">
      <c r="A7" s="78" t="s">
        <v>445</v>
      </c>
      <c r="B7" s="44"/>
      <c r="C7" s="44"/>
      <c r="D7" s="44"/>
      <c r="E7" s="44"/>
    </row>
    <row r="8" spans="1:5" ht="18.75" customHeight="1">
      <c r="A8" s="440" t="s">
        <v>568</v>
      </c>
      <c r="B8" s="227">
        <v>369</v>
      </c>
      <c r="C8" s="44"/>
      <c r="D8" s="44"/>
      <c r="E8" s="44"/>
    </row>
    <row r="9" spans="1:5" ht="18.75" customHeight="1">
      <c r="A9" s="78" t="s">
        <v>659</v>
      </c>
      <c r="B9" s="227"/>
      <c r="C9" s="227">
        <v>-5480</v>
      </c>
      <c r="D9" s="44"/>
      <c r="E9" s="44"/>
    </row>
    <row r="10" spans="1:5" ht="18.75" customHeight="1" thickBot="1">
      <c r="A10" s="78" t="s">
        <v>843</v>
      </c>
      <c r="B10" s="459"/>
      <c r="C10" s="459"/>
      <c r="D10" s="459">
        <v>2.74</v>
      </c>
      <c r="E10" s="45"/>
    </row>
    <row r="11" spans="1:5" s="2" customFormat="1" ht="18.75" customHeight="1" thickTop="1">
      <c r="A11" s="232" t="s">
        <v>194</v>
      </c>
      <c r="B11" s="46">
        <f>SUM(B4:B10)</f>
        <v>21769</v>
      </c>
      <c r="C11" s="46">
        <f>SUM(C4:C10)</f>
        <v>18520</v>
      </c>
      <c r="D11" s="46">
        <f>SUM(D4:D10)</f>
        <v>17722.460000000003</v>
      </c>
      <c r="E11" s="46">
        <f>SUM(E4:E10)</f>
        <v>19120</v>
      </c>
    </row>
    <row r="12" spans="1:5" ht="18.75" customHeight="1">
      <c r="A12" s="24"/>
      <c r="B12" s="26"/>
      <c r="C12" s="26"/>
    </row>
    <row r="13" spans="1:5" ht="18.75" customHeight="1">
      <c r="A13" s="24"/>
      <c r="B13" s="26"/>
      <c r="C13" s="26"/>
    </row>
    <row r="14" spans="1:5" ht="18.75" customHeight="1">
      <c r="A14" s="24"/>
      <c r="B14" s="26"/>
      <c r="C14" s="26"/>
    </row>
    <row r="15" spans="1:5" ht="18.75" customHeight="1">
      <c r="A15" s="111" t="s">
        <v>111</v>
      </c>
      <c r="B15" s="26"/>
      <c r="C15" s="26"/>
    </row>
    <row r="16" spans="1:5" ht="18.75" customHeight="1">
      <c r="A16" s="111" t="s">
        <v>112</v>
      </c>
      <c r="B16" s="26"/>
    </row>
    <row r="17" spans="1:2" ht="18.75" customHeight="1">
      <c r="A17" s="111" t="s">
        <v>660</v>
      </c>
      <c r="B17" s="26"/>
    </row>
    <row r="18" spans="1:2" ht="18.75" customHeight="1">
      <c r="A18" s="111" t="s">
        <v>661</v>
      </c>
    </row>
    <row r="19" spans="1:2" ht="18.75" customHeight="1">
      <c r="A19" s="17" t="s">
        <v>866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J14" sqref="J14"/>
    </sheetView>
  </sheetViews>
  <sheetFormatPr defaultRowHeight="18.75" customHeight="1"/>
  <cols>
    <col min="1" max="1" width="35.5703125" style="113" customWidth="1"/>
    <col min="2" max="2" width="11" style="47" customWidth="1"/>
    <col min="3" max="4" width="11" style="27" customWidth="1"/>
    <col min="5" max="5" width="10.28515625" style="27" customWidth="1"/>
    <col min="6" max="16384" width="9.140625" style="27"/>
  </cols>
  <sheetData>
    <row r="1" spans="1:5" s="48" customFormat="1" ht="18.75" customHeight="1">
      <c r="A1" s="274" t="s">
        <v>544</v>
      </c>
      <c r="B1" s="257"/>
      <c r="C1" s="257"/>
      <c r="D1" s="257"/>
      <c r="E1" s="257"/>
    </row>
    <row r="2" spans="1:5" ht="18.75" customHeight="1">
      <c r="A2" s="114"/>
      <c r="B2" s="51"/>
      <c r="C2" s="51"/>
      <c r="D2" s="51"/>
      <c r="E2" s="51"/>
    </row>
    <row r="3" spans="1:5" s="48" customFormat="1" ht="18.75" customHeight="1">
      <c r="A3" s="43" t="s">
        <v>196</v>
      </c>
      <c r="B3" s="115">
        <v>2009</v>
      </c>
      <c r="C3" s="115">
        <v>2010</v>
      </c>
      <c r="D3" s="115">
        <v>2011</v>
      </c>
      <c r="E3" s="115">
        <v>2012</v>
      </c>
    </row>
    <row r="4" spans="1:5" s="48" customFormat="1" ht="18.75" customHeight="1">
      <c r="A4" s="43"/>
      <c r="B4" s="151"/>
      <c r="C4" s="151"/>
      <c r="D4" s="151"/>
      <c r="E4" s="151"/>
    </row>
    <row r="5" spans="1:5" s="48" customFormat="1" ht="21.95" customHeight="1">
      <c r="A5" s="71" t="s">
        <v>11</v>
      </c>
      <c r="B5" s="141">
        <v>200</v>
      </c>
      <c r="C5" s="141">
        <v>200</v>
      </c>
      <c r="D5" s="141">
        <v>100</v>
      </c>
      <c r="E5" s="141">
        <v>100</v>
      </c>
    </row>
    <row r="6" spans="1:5" s="48" customFormat="1" ht="21.95" customHeight="1">
      <c r="A6" s="71" t="s">
        <v>8</v>
      </c>
      <c r="B6" s="141">
        <v>400</v>
      </c>
      <c r="C6" s="141">
        <v>300</v>
      </c>
      <c r="D6" s="141">
        <v>200</v>
      </c>
      <c r="E6" s="141">
        <v>200</v>
      </c>
    </row>
    <row r="7" spans="1:5" s="48" customFormat="1" ht="21.95" customHeight="1">
      <c r="A7" s="71" t="s">
        <v>522</v>
      </c>
      <c r="B7" s="141">
        <v>1800</v>
      </c>
      <c r="C7" s="141">
        <v>1000</v>
      </c>
      <c r="D7" s="141">
        <v>300</v>
      </c>
      <c r="E7" s="141">
        <v>300</v>
      </c>
    </row>
    <row r="8" spans="1:5" s="48" customFormat="1" ht="21.95" customHeight="1">
      <c r="A8" s="71" t="s">
        <v>523</v>
      </c>
      <c r="B8" s="141">
        <v>0</v>
      </c>
      <c r="C8" s="141"/>
      <c r="D8" s="141"/>
      <c r="E8" s="141"/>
    </row>
    <row r="9" spans="1:5" s="48" customFormat="1" ht="21.95" customHeight="1">
      <c r="A9" s="71" t="s">
        <v>12</v>
      </c>
      <c r="B9" s="141">
        <v>125</v>
      </c>
      <c r="C9" s="141">
        <v>125</v>
      </c>
      <c r="D9" s="141">
        <v>125</v>
      </c>
      <c r="E9" s="141">
        <v>125</v>
      </c>
    </row>
    <row r="10" spans="1:5" s="48" customFormat="1" ht="21.95" customHeight="1">
      <c r="A10" s="71" t="s">
        <v>15</v>
      </c>
      <c r="B10" s="56">
        <v>500</v>
      </c>
      <c r="C10" s="56">
        <v>500</v>
      </c>
      <c r="D10" s="141">
        <v>200</v>
      </c>
      <c r="E10" s="141">
        <v>200</v>
      </c>
    </row>
    <row r="11" spans="1:5" s="48" customFormat="1" ht="21.95" customHeight="1">
      <c r="A11" s="71" t="s">
        <v>10</v>
      </c>
      <c r="B11" s="141">
        <v>300</v>
      </c>
      <c r="C11" s="141">
        <v>300</v>
      </c>
      <c r="D11" s="56">
        <v>200</v>
      </c>
      <c r="E11" s="56">
        <v>200</v>
      </c>
    </row>
    <row r="12" spans="1:5" s="48" customFormat="1" ht="21.95" customHeight="1">
      <c r="A12" s="71" t="s">
        <v>9</v>
      </c>
      <c r="B12" s="141">
        <v>300</v>
      </c>
      <c r="C12" s="141">
        <v>300</v>
      </c>
      <c r="D12" s="141">
        <v>200</v>
      </c>
      <c r="E12" s="141">
        <v>200</v>
      </c>
    </row>
    <row r="13" spans="1:5" s="48" customFormat="1" ht="21.95" customHeight="1">
      <c r="A13" s="71" t="s">
        <v>13</v>
      </c>
      <c r="B13" s="141">
        <v>250</v>
      </c>
      <c r="C13" s="141">
        <v>200</v>
      </c>
      <c r="D13" s="141">
        <v>200</v>
      </c>
      <c r="E13" s="141">
        <v>200</v>
      </c>
    </row>
    <row r="14" spans="1:5" ht="21.95" customHeight="1" thickBot="1">
      <c r="A14" s="114"/>
      <c r="B14" s="118"/>
      <c r="C14" s="302"/>
      <c r="D14" s="303"/>
      <c r="E14" s="303"/>
    </row>
    <row r="15" spans="1:5" ht="21.95" customHeight="1" thickTop="1">
      <c r="A15" s="119" t="s">
        <v>194</v>
      </c>
      <c r="B15" s="103">
        <f>SUM(B4:B14)</f>
        <v>3875</v>
      </c>
      <c r="C15" s="103">
        <f>SUM(C4:C14)</f>
        <v>2925</v>
      </c>
      <c r="D15" s="103">
        <f>SUM(D4:D14)</f>
        <v>1525</v>
      </c>
      <c r="E15" s="103">
        <f>SUM(E4:E14)</f>
        <v>1525</v>
      </c>
    </row>
    <row r="16" spans="1:5" ht="18.75" customHeight="1">
      <c r="A16" s="131"/>
      <c r="B16" s="131"/>
    </row>
    <row r="17" spans="1:2" ht="18.75" customHeight="1">
      <c r="A17" s="131"/>
      <c r="B17" s="131"/>
    </row>
    <row r="18" spans="1:2" ht="18.75" customHeight="1">
      <c r="A18" s="131"/>
      <c r="B18" s="131"/>
    </row>
    <row r="19" spans="1:2" ht="18.75" customHeight="1">
      <c r="A19" s="131"/>
      <c r="B19" s="131"/>
    </row>
    <row r="20" spans="1:2" ht="18.75" customHeight="1">
      <c r="A20" s="131"/>
      <c r="B20" s="131"/>
    </row>
    <row r="21" spans="1:2" ht="18.75" customHeight="1">
      <c r="A21" s="131"/>
      <c r="B21" s="131"/>
    </row>
    <row r="22" spans="1:2" ht="18.75" customHeight="1">
      <c r="A22" s="131"/>
      <c r="B22" s="131"/>
    </row>
    <row r="23" spans="1:2" ht="18.75" customHeight="1">
      <c r="A23" s="131"/>
      <c r="B23" s="131"/>
    </row>
    <row r="24" spans="1:2" ht="18.75" customHeight="1">
      <c r="A24" s="131"/>
      <c r="B24" s="131"/>
    </row>
    <row r="25" spans="1:2" ht="18.75" customHeight="1">
      <c r="A25" s="131"/>
      <c r="B25" s="131"/>
    </row>
    <row r="26" spans="1:2" ht="18.75" customHeight="1">
      <c r="A26" s="131"/>
      <c r="B26" s="131"/>
    </row>
    <row r="27" spans="1:2" ht="18.75" customHeight="1">
      <c r="A27" s="131"/>
      <c r="B27" s="131"/>
    </row>
    <row r="28" spans="1:2" ht="18.75" customHeight="1">
      <c r="A28" s="131"/>
      <c r="B28" s="131"/>
    </row>
    <row r="29" spans="1:2" ht="18.75" customHeight="1">
      <c r="A29" s="131"/>
      <c r="B29" s="131"/>
    </row>
    <row r="30" spans="1:2" ht="18.75" customHeight="1">
      <c r="A30" s="131"/>
      <c r="B30" s="131"/>
    </row>
    <row r="31" spans="1:2" ht="18.75" customHeight="1">
      <c r="A31" s="131"/>
      <c r="B31" s="131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24" sqref="E24"/>
    </sheetView>
  </sheetViews>
  <sheetFormatPr defaultRowHeight="18.75" customHeight="1"/>
  <cols>
    <col min="1" max="1" width="34.85546875" style="113" customWidth="1"/>
    <col min="2" max="5" width="10.7109375" style="27" customWidth="1"/>
    <col min="6" max="16384" width="9.140625" style="27"/>
  </cols>
  <sheetData>
    <row r="1" spans="1:5" s="48" customFormat="1" ht="18.75" customHeight="1">
      <c r="A1" s="274" t="s">
        <v>346</v>
      </c>
      <c r="B1" s="257"/>
      <c r="C1" s="238"/>
      <c r="D1" s="238"/>
      <c r="E1" s="238"/>
    </row>
    <row r="2" spans="1:5" ht="18.75" customHeight="1">
      <c r="A2" s="114"/>
      <c r="B2" s="51"/>
      <c r="C2" s="114"/>
      <c r="D2" s="114"/>
      <c r="E2" s="114"/>
    </row>
    <row r="3" spans="1:5" s="48" customFormat="1" ht="18.75" customHeight="1">
      <c r="A3" s="43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922"/>
      <c r="B4" s="310"/>
      <c r="C4" s="310"/>
      <c r="D4" s="310"/>
      <c r="E4" s="310"/>
    </row>
    <row r="5" spans="1:5" s="48" customFormat="1" ht="18.75" customHeight="1">
      <c r="A5" s="71" t="s">
        <v>499</v>
      </c>
      <c r="B5" s="70">
        <v>750</v>
      </c>
      <c r="C5" s="70">
        <v>400</v>
      </c>
      <c r="D5" s="70">
        <v>400</v>
      </c>
      <c r="E5" s="70">
        <v>400</v>
      </c>
    </row>
    <row r="6" spans="1:5" ht="18.75" customHeight="1">
      <c r="A6" s="71" t="s">
        <v>498</v>
      </c>
      <c r="B6" s="70">
        <v>1500</v>
      </c>
      <c r="C6" s="70">
        <v>400</v>
      </c>
      <c r="D6" s="70">
        <v>200</v>
      </c>
      <c r="E6" s="70">
        <v>400</v>
      </c>
    </row>
    <row r="7" spans="1:5" s="48" customFormat="1" ht="18.75" customHeight="1">
      <c r="A7" s="71" t="s">
        <v>274</v>
      </c>
      <c r="B7" s="44">
        <v>800</v>
      </c>
      <c r="C7" s="44">
        <v>600</v>
      </c>
      <c r="D7" s="44">
        <v>400</v>
      </c>
      <c r="E7" s="44">
        <v>350</v>
      </c>
    </row>
    <row r="8" spans="1:5" ht="16.5" customHeight="1">
      <c r="A8" s="71" t="s">
        <v>162</v>
      </c>
      <c r="B8" s="44">
        <v>1000</v>
      </c>
      <c r="C8" s="44">
        <v>1000</v>
      </c>
      <c r="D8" s="44">
        <v>800</v>
      </c>
      <c r="E8" s="44">
        <v>600</v>
      </c>
    </row>
    <row r="9" spans="1:5" ht="16.5" customHeight="1">
      <c r="A9" s="71" t="s">
        <v>497</v>
      </c>
      <c r="B9" s="70">
        <v>500</v>
      </c>
      <c r="C9" s="70"/>
      <c r="D9" s="70"/>
      <c r="E9" s="70"/>
    </row>
    <row r="10" spans="1:5" ht="16.5" customHeight="1">
      <c r="A10" s="71" t="s">
        <v>163</v>
      </c>
      <c r="B10" s="44"/>
      <c r="C10" s="44"/>
      <c r="D10" s="44">
        <v>100</v>
      </c>
      <c r="E10" s="44">
        <v>100</v>
      </c>
    </row>
    <row r="11" spans="1:5" ht="20.25" customHeight="1">
      <c r="A11" s="58" t="s">
        <v>754</v>
      </c>
      <c r="B11" s="308"/>
      <c r="C11" s="308">
        <v>-1000</v>
      </c>
      <c r="D11" s="308"/>
      <c r="E11" s="308"/>
    </row>
    <row r="12" spans="1:5" ht="16.5" customHeight="1">
      <c r="A12" s="58" t="s">
        <v>881</v>
      </c>
      <c r="B12" s="911"/>
      <c r="C12" s="911"/>
      <c r="D12" s="911">
        <v>-1193.81</v>
      </c>
      <c r="E12" s="911"/>
    </row>
    <row r="13" spans="1:5" ht="16.5" customHeight="1">
      <c r="A13" s="71"/>
      <c r="B13" s="124"/>
      <c r="C13" s="124"/>
      <c r="D13" s="124"/>
      <c r="E13" s="124"/>
    </row>
    <row r="14" spans="1:5" ht="16.5" customHeight="1">
      <c r="A14" s="71"/>
      <c r="B14" s="123"/>
      <c r="C14" s="124"/>
      <c r="D14" s="124"/>
      <c r="E14" s="124"/>
    </row>
    <row r="15" spans="1:5" ht="18.75" customHeight="1">
      <c r="A15" s="277" t="s">
        <v>194</v>
      </c>
      <c r="B15" s="923">
        <f>SUM(B5:B14)</f>
        <v>4550</v>
      </c>
      <c r="C15" s="923">
        <f>SUM(C5:C14)</f>
        <v>1400</v>
      </c>
      <c r="D15" s="923">
        <f>SUM(D5:D14)</f>
        <v>706.19</v>
      </c>
      <c r="E15" s="923">
        <f>SUM(E5:E14)</f>
        <v>1850</v>
      </c>
    </row>
    <row r="16" spans="1:5" ht="18.75" customHeight="1">
      <c r="A16" s="27"/>
      <c r="B16" s="131"/>
      <c r="C16" s="131"/>
      <c r="D16" s="131"/>
    </row>
    <row r="17" spans="1:2" ht="18.75" customHeight="1">
      <c r="A17" s="27"/>
      <c r="B17" s="131"/>
    </row>
    <row r="18" spans="1:2" ht="18.75" customHeight="1">
      <c r="A18" s="27"/>
      <c r="B18" s="131"/>
    </row>
    <row r="19" spans="1:2" ht="18.75" customHeight="1">
      <c r="A19" s="131"/>
    </row>
    <row r="20" spans="1:2" ht="18.75" customHeight="1">
      <c r="A20" s="131"/>
    </row>
    <row r="21" spans="1:2" ht="18.75" customHeight="1">
      <c r="A21" s="131"/>
    </row>
    <row r="22" spans="1:2" ht="18.75" customHeight="1">
      <c r="A22" s="131"/>
    </row>
    <row r="23" spans="1:2" ht="18.75" customHeight="1">
      <c r="A23" s="131"/>
    </row>
    <row r="24" spans="1:2" ht="18.75" customHeight="1">
      <c r="A24" s="131"/>
    </row>
    <row r="25" spans="1:2" ht="18.75" customHeight="1">
      <c r="A25" s="131"/>
    </row>
    <row r="26" spans="1:2" ht="18.75" customHeight="1">
      <c r="A26" s="131"/>
    </row>
    <row r="27" spans="1:2" ht="18.75" customHeight="1">
      <c r="A27" s="131"/>
    </row>
    <row r="28" spans="1:2" ht="18.75" customHeight="1">
      <c r="A28" s="131"/>
    </row>
    <row r="29" spans="1:2" ht="18.75" customHeight="1">
      <c r="A29" s="131"/>
    </row>
    <row r="30" spans="1:2" ht="18.75" customHeight="1">
      <c r="A30" s="131"/>
    </row>
    <row r="31" spans="1:2" ht="18.75" customHeight="1">
      <c r="A31" s="131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7"/>
  <sheetViews>
    <sheetView zoomScaleNormal="100" workbookViewId="0">
      <pane ySplit="3" topLeftCell="A4" activePane="bottomLeft" state="frozen"/>
      <selection pane="bottomLeft" activeCell="D13" sqref="D13"/>
    </sheetView>
  </sheetViews>
  <sheetFormatPr defaultRowHeight="18.75" customHeight="1"/>
  <cols>
    <col min="1" max="1" width="29.85546875" style="68" customWidth="1"/>
    <col min="2" max="3" width="9.28515625" style="26" customWidth="1"/>
    <col min="4" max="5" width="9.140625" style="26"/>
    <col min="6" max="6" width="9.7109375" style="26" customWidth="1"/>
    <col min="7" max="16384" width="9.140625" style="26"/>
  </cols>
  <sheetData>
    <row r="1" spans="1:6" s="108" customFormat="1" ht="18.75" customHeight="1">
      <c r="A1" s="253" t="s">
        <v>292</v>
      </c>
      <c r="B1" s="265"/>
      <c r="C1" s="265"/>
      <c r="D1" s="106"/>
      <c r="E1" s="265"/>
      <c r="F1" s="266"/>
    </row>
    <row r="2" spans="1:6" ht="18.75" customHeight="1">
      <c r="A2" s="148"/>
      <c r="B2" s="75"/>
      <c r="C2" s="75"/>
      <c r="D2" s="54"/>
      <c r="E2" s="75"/>
      <c r="F2" s="267"/>
    </row>
    <row r="3" spans="1:6" s="108" customFormat="1" ht="18.75" customHeight="1">
      <c r="A3" s="37" t="s">
        <v>196</v>
      </c>
      <c r="B3" s="361">
        <v>2009</v>
      </c>
      <c r="C3" s="32">
        <v>2010</v>
      </c>
      <c r="D3" s="32">
        <v>2011</v>
      </c>
      <c r="E3" s="940">
        <v>2012</v>
      </c>
      <c r="F3" s="941"/>
    </row>
    <row r="4" spans="1:6" s="108" customFormat="1" ht="18.75" customHeight="1">
      <c r="A4" s="154"/>
      <c r="B4" s="76"/>
      <c r="C4" s="54"/>
      <c r="D4" s="54"/>
      <c r="E4" s="75"/>
      <c r="F4" s="267"/>
    </row>
    <row r="5" spans="1:6" s="108" customFormat="1" ht="32.25" customHeight="1">
      <c r="A5" s="37"/>
      <c r="B5" s="367" t="s">
        <v>549</v>
      </c>
      <c r="C5" s="607" t="s">
        <v>549</v>
      </c>
      <c r="D5" s="607" t="s">
        <v>549</v>
      </c>
      <c r="E5" s="610" t="s">
        <v>315</v>
      </c>
      <c r="F5" s="441" t="s">
        <v>316</v>
      </c>
    </row>
    <row r="6" spans="1:6" s="108" customFormat="1" ht="18.75" customHeight="1">
      <c r="A6" s="38"/>
      <c r="B6" s="41"/>
      <c r="C6" s="240"/>
      <c r="D6" s="240"/>
      <c r="E6" s="41"/>
      <c r="F6" s="442"/>
    </row>
    <row r="7" spans="1:6" s="108" customFormat="1" ht="18.75" customHeight="1">
      <c r="A7" s="40"/>
      <c r="B7" s="41"/>
      <c r="C7" s="240"/>
      <c r="D7" s="240"/>
      <c r="E7" s="41"/>
      <c r="F7" s="442"/>
    </row>
    <row r="8" spans="1:6" s="108" customFormat="1" ht="18.75" customHeight="1">
      <c r="A8" s="251" t="s">
        <v>107</v>
      </c>
      <c r="B8" s="250">
        <v>90983.05</v>
      </c>
      <c r="C8" s="608">
        <v>90983.05</v>
      </c>
      <c r="D8" s="608">
        <v>90983.05</v>
      </c>
      <c r="E8" s="250">
        <v>72487.7</v>
      </c>
      <c r="F8" s="443">
        <v>18495.349999999999</v>
      </c>
    </row>
    <row r="9" spans="1:6" s="108" customFormat="1" ht="18.75" customHeight="1">
      <c r="A9" s="251" t="s">
        <v>444</v>
      </c>
      <c r="B9" s="249">
        <v>40462.18</v>
      </c>
      <c r="C9" s="409">
        <v>40462.18</v>
      </c>
      <c r="D9" s="409">
        <v>40462.18</v>
      </c>
      <c r="E9" s="249">
        <v>18256.009999999998</v>
      </c>
      <c r="F9" s="444">
        <v>22206.17</v>
      </c>
    </row>
    <row r="10" spans="1:6" ht="18.75" customHeight="1">
      <c r="A10" s="251" t="s">
        <v>651</v>
      </c>
      <c r="B10" s="249"/>
      <c r="C10" s="409"/>
      <c r="D10" s="409">
        <v>4320</v>
      </c>
      <c r="E10" s="249">
        <v>3699.39</v>
      </c>
      <c r="F10" s="444">
        <v>620.61</v>
      </c>
    </row>
    <row r="11" spans="1:6" ht="18.75" customHeight="1">
      <c r="A11" s="251" t="s">
        <v>443</v>
      </c>
      <c r="B11" s="249"/>
      <c r="C11" s="409"/>
      <c r="D11" s="409">
        <v>50000</v>
      </c>
      <c r="E11" s="249"/>
      <c r="F11" s="444"/>
    </row>
    <row r="12" spans="1:6" ht="18.75" customHeight="1" thickBot="1">
      <c r="A12" s="613" t="s">
        <v>754</v>
      </c>
      <c r="B12" s="578"/>
      <c r="C12" s="434">
        <v>1800</v>
      </c>
      <c r="D12" s="434"/>
      <c r="E12" s="611"/>
      <c r="F12" s="612"/>
    </row>
    <row r="13" spans="1:6" s="108" customFormat="1" ht="18.75" customHeight="1" thickTop="1">
      <c r="A13" s="102" t="s">
        <v>194</v>
      </c>
      <c r="B13" s="163">
        <f t="shared" ref="B13:C13" si="0">SUM(B6:B12)</f>
        <v>131445.23000000001</v>
      </c>
      <c r="C13" s="609">
        <f t="shared" si="0"/>
        <v>133245.23000000001</v>
      </c>
      <c r="D13" s="609">
        <f>SUM(D6:D12)</f>
        <v>185765.23</v>
      </c>
      <c r="E13" s="606">
        <f>SUM(E6:E12)</f>
        <v>94443.099999999991</v>
      </c>
      <c r="F13" s="163">
        <f>SUM(F6:F12)</f>
        <v>41322.129999999997</v>
      </c>
    </row>
    <row r="14" spans="1:6" ht="18.75" customHeight="1">
      <c r="A14" s="113"/>
      <c r="E14" s="942" t="s">
        <v>715</v>
      </c>
      <c r="F14" s="942"/>
    </row>
    <row r="15" spans="1:6" ht="18.75" customHeight="1">
      <c r="A15" s="104" t="s">
        <v>372</v>
      </c>
      <c r="E15" s="943">
        <f>E13+F13</f>
        <v>135765.22999999998</v>
      </c>
      <c r="F15" s="943"/>
    </row>
    <row r="16" spans="1:6" ht="18.75" customHeight="1">
      <c r="A16" s="104" t="s">
        <v>108</v>
      </c>
    </row>
    <row r="17" spans="1:1" ht="18.75" customHeight="1">
      <c r="A17" s="111" t="s">
        <v>652</v>
      </c>
    </row>
  </sheetData>
  <sortState ref="A14:G15">
    <sortCondition descending="1" ref="A14:A15"/>
  </sortState>
  <mergeCells count="3">
    <mergeCell ref="E3:F3"/>
    <mergeCell ref="E14:F14"/>
    <mergeCell ref="E15:F15"/>
  </mergeCells>
  <phoneticPr fontId="19" type="noConversion"/>
  <printOptions horizontalCentered="1"/>
  <pageMargins left="0.75" right="0.5" top="1" bottom="1" header="0.75" footer="0.5"/>
  <pageSetup scale="99" orientation="portrait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pane ySplit="1" topLeftCell="A2" activePane="bottomLeft" state="frozen"/>
      <selection pane="bottomLeft" activeCell="B13" sqref="B13"/>
    </sheetView>
  </sheetViews>
  <sheetFormatPr defaultRowHeight="18.75" customHeight="1"/>
  <cols>
    <col min="1" max="1" width="27.28515625" style="113" customWidth="1"/>
    <col min="2" max="5" width="12.28515625" style="27" customWidth="1"/>
    <col min="6" max="16384" width="9.140625" style="27"/>
  </cols>
  <sheetData>
    <row r="1" spans="1:5" s="48" customFormat="1" ht="18" customHeight="1">
      <c r="A1" s="256" t="s">
        <v>293</v>
      </c>
      <c r="B1" s="238"/>
      <c r="C1" s="238"/>
      <c r="D1" s="238"/>
      <c r="E1" s="238"/>
    </row>
    <row r="2" spans="1:5" ht="18" customHeight="1">
      <c r="A2" s="148"/>
      <c r="B2" s="114"/>
      <c r="C2" s="114"/>
      <c r="D2" s="114"/>
      <c r="E2" s="114"/>
    </row>
    <row r="3" spans="1:5" s="48" customFormat="1" ht="18" customHeight="1">
      <c r="A3" s="37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" customHeight="1">
      <c r="A4" s="154"/>
      <c r="B4" s="117"/>
      <c r="C4" s="117"/>
      <c r="D4" s="117"/>
      <c r="E4" s="117"/>
    </row>
    <row r="5" spans="1:5" s="48" customFormat="1" ht="18" customHeight="1">
      <c r="A5" s="37"/>
      <c r="B5" s="43"/>
      <c r="C5" s="43"/>
      <c r="D5" s="43"/>
      <c r="E5" s="43"/>
    </row>
    <row r="6" spans="1:5" ht="18" customHeight="1">
      <c r="A6" s="39" t="s">
        <v>329</v>
      </c>
      <c r="B6" s="44">
        <v>5000</v>
      </c>
      <c r="C6" s="44">
        <v>4500</v>
      </c>
      <c r="D6" s="44">
        <v>4400</v>
      </c>
      <c r="E6" s="44">
        <v>4000</v>
      </c>
    </row>
    <row r="7" spans="1:5" ht="18" customHeight="1">
      <c r="A7" s="446" t="s">
        <v>606</v>
      </c>
      <c r="B7" s="44">
        <v>-400</v>
      </c>
      <c r="C7" s="44"/>
      <c r="D7" s="44"/>
      <c r="E7" s="44"/>
    </row>
    <row r="8" spans="1:5" ht="18" customHeight="1">
      <c r="A8" s="872" t="s">
        <v>754</v>
      </c>
      <c r="B8" s="44"/>
      <c r="C8" s="44">
        <v>-556.55999999999995</v>
      </c>
      <c r="D8" s="44"/>
      <c r="E8" s="44"/>
    </row>
    <row r="9" spans="1:5" ht="18" customHeight="1" thickBot="1">
      <c r="A9" s="873" t="s">
        <v>881</v>
      </c>
      <c r="B9" s="711"/>
      <c r="C9" s="711"/>
      <c r="D9" s="711">
        <v>-597.63</v>
      </c>
      <c r="E9" s="711"/>
    </row>
    <row r="10" spans="1:5" ht="18" customHeight="1" thickTop="1">
      <c r="A10" s="102" t="s">
        <v>194</v>
      </c>
      <c r="B10" s="46">
        <f>SUM(B4:B9)</f>
        <v>4600</v>
      </c>
      <c r="C10" s="46">
        <f t="shared" ref="C10:E10" si="0">SUM(C4:C9)</f>
        <v>3943.44</v>
      </c>
      <c r="D10" s="46">
        <f t="shared" si="0"/>
        <v>3802.37</v>
      </c>
      <c r="E10" s="46">
        <f t="shared" si="0"/>
        <v>4000</v>
      </c>
    </row>
    <row r="11" spans="1:5" ht="18.75" customHeight="1">
      <c r="B11" s="152"/>
    </row>
    <row r="12" spans="1:5" ht="18.75" customHeight="1">
      <c r="A12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pane ySplit="3" topLeftCell="A4" activePane="bottomLeft" state="frozen"/>
      <selection pane="bottomLeft" activeCell="A7" sqref="A7"/>
    </sheetView>
  </sheetViews>
  <sheetFormatPr defaultRowHeight="18.75" customHeight="1"/>
  <cols>
    <col min="1" max="1" width="38.42578125" style="113" customWidth="1"/>
    <col min="2" max="5" width="12.28515625" style="27" customWidth="1"/>
    <col min="6" max="16384" width="9.140625" style="27"/>
  </cols>
  <sheetData>
    <row r="1" spans="1:5" s="48" customFormat="1" ht="18.75" customHeight="1">
      <c r="A1" s="256" t="s">
        <v>321</v>
      </c>
      <c r="B1" s="238"/>
      <c r="C1" s="238"/>
      <c r="D1" s="238"/>
      <c r="E1" s="238"/>
    </row>
    <row r="2" spans="1:5" ht="11.25" customHeight="1">
      <c r="A2" s="148"/>
      <c r="B2" s="114"/>
      <c r="C2" s="114"/>
      <c r="D2" s="114"/>
      <c r="E2" s="114"/>
    </row>
    <row r="3" spans="1:5" s="48" customFormat="1" ht="18.75" customHeight="1">
      <c r="A3" s="37" t="s">
        <v>196</v>
      </c>
      <c r="B3" s="43">
        <v>2009</v>
      </c>
      <c r="C3" s="43">
        <v>2010</v>
      </c>
      <c r="D3" s="43">
        <v>2011</v>
      </c>
      <c r="E3" s="43">
        <v>2012</v>
      </c>
    </row>
    <row r="4" spans="1:5" s="145" customFormat="1" ht="18.75" customHeight="1">
      <c r="A4" s="264"/>
      <c r="B4" s="137"/>
      <c r="C4" s="137"/>
      <c r="D4" s="137"/>
      <c r="E4" s="137"/>
    </row>
    <row r="5" spans="1:5" s="145" customFormat="1" ht="18.75" customHeight="1">
      <c r="A5" s="40" t="s">
        <v>115</v>
      </c>
      <c r="B5" s="240">
        <v>3500</v>
      </c>
      <c r="C5" s="240">
        <v>1000</v>
      </c>
      <c r="D5" s="240">
        <v>1500</v>
      </c>
      <c r="E5" s="240">
        <v>1500</v>
      </c>
    </row>
    <row r="6" spans="1:5" s="145" customFormat="1" ht="30" customHeight="1">
      <c r="A6" s="368" t="s">
        <v>908</v>
      </c>
      <c r="B6" s="240">
        <v>11250</v>
      </c>
      <c r="C6" s="240">
        <v>13400</v>
      </c>
      <c r="D6" s="240">
        <v>13858.56</v>
      </c>
      <c r="E6" s="240">
        <v>13976.64</v>
      </c>
    </row>
    <row r="7" spans="1:5" s="145" customFormat="1" ht="18.75" customHeight="1">
      <c r="A7" s="40" t="s">
        <v>30</v>
      </c>
      <c r="B7" s="240"/>
      <c r="C7" s="240"/>
      <c r="D7" s="240"/>
      <c r="E7" s="240"/>
    </row>
    <row r="8" spans="1:5" s="145" customFormat="1" ht="18.75" customHeight="1">
      <c r="A8" s="40" t="s">
        <v>116</v>
      </c>
      <c r="B8" s="240">
        <v>11000</v>
      </c>
      <c r="C8" s="240">
        <v>10500</v>
      </c>
      <c r="D8" s="240">
        <v>10500</v>
      </c>
      <c r="E8" s="240">
        <v>13200</v>
      </c>
    </row>
    <row r="9" spans="1:5" s="145" customFormat="1" ht="18.75" customHeight="1">
      <c r="A9" s="40" t="s">
        <v>116</v>
      </c>
      <c r="B9" s="240">
        <v>11000</v>
      </c>
      <c r="C9" s="240">
        <v>10500</v>
      </c>
      <c r="D9" s="240">
        <v>10500</v>
      </c>
      <c r="E9" s="240">
        <v>13200</v>
      </c>
    </row>
    <row r="10" spans="1:5" s="145" customFormat="1" ht="18.75" customHeight="1">
      <c r="A10" s="40" t="s">
        <v>117</v>
      </c>
      <c r="B10" s="59"/>
      <c r="C10" s="59"/>
      <c r="D10" s="59"/>
      <c r="E10" s="59"/>
    </row>
    <row r="11" spans="1:5" s="145" customFormat="1" ht="18.75" customHeight="1">
      <c r="A11" s="40" t="s">
        <v>164</v>
      </c>
      <c r="B11" s="59">
        <v>3300</v>
      </c>
      <c r="C11" s="59">
        <v>4200</v>
      </c>
      <c r="D11" s="59">
        <v>4200</v>
      </c>
      <c r="E11" s="59">
        <v>4704</v>
      </c>
    </row>
    <row r="12" spans="1:5" s="145" customFormat="1" ht="18.75" customHeight="1">
      <c r="A12" s="40" t="s">
        <v>118</v>
      </c>
      <c r="B12" s="59">
        <v>4500</v>
      </c>
      <c r="C12" s="59">
        <v>1200</v>
      </c>
      <c r="D12" s="59">
        <v>1200</v>
      </c>
      <c r="E12" s="59">
        <v>2190</v>
      </c>
    </row>
    <row r="13" spans="1:5" s="145" customFormat="1" ht="18.75" customHeight="1">
      <c r="A13" s="370" t="s">
        <v>481</v>
      </c>
      <c r="B13" s="372">
        <v>3000</v>
      </c>
      <c r="C13" s="372">
        <v>3000</v>
      </c>
      <c r="D13" s="372"/>
      <c r="E13" s="372"/>
    </row>
    <row r="14" spans="1:5" s="145" customFormat="1" ht="18.75" customHeight="1">
      <c r="A14" s="305" t="s">
        <v>572</v>
      </c>
      <c r="B14" s="259">
        <v>38980</v>
      </c>
      <c r="C14" s="259"/>
      <c r="D14" s="259"/>
      <c r="E14" s="259"/>
    </row>
    <row r="15" spans="1:5" s="145" customFormat="1" ht="18.75" customHeight="1">
      <c r="A15" s="305" t="s">
        <v>573</v>
      </c>
      <c r="B15" s="259">
        <v>9745</v>
      </c>
      <c r="C15" s="259"/>
      <c r="D15" s="259"/>
      <c r="E15" s="259"/>
    </row>
    <row r="16" spans="1:5" s="48" customFormat="1" ht="18.75" customHeight="1">
      <c r="A16" s="370" t="s">
        <v>571</v>
      </c>
      <c r="B16" s="53"/>
      <c r="C16" s="59">
        <v>10000</v>
      </c>
      <c r="D16" s="59">
        <v>4000</v>
      </c>
      <c r="E16" s="59">
        <v>4000</v>
      </c>
    </row>
    <row r="17" spans="1:5" s="48" customFormat="1" ht="18.75" customHeight="1">
      <c r="A17" s="370" t="s">
        <v>852</v>
      </c>
      <c r="B17" s="53"/>
      <c r="C17" s="59"/>
      <c r="D17" s="59"/>
      <c r="E17" s="59">
        <v>900</v>
      </c>
    </row>
    <row r="18" spans="1:5" s="48" customFormat="1" ht="18.75" customHeight="1">
      <c r="A18" s="370" t="s">
        <v>667</v>
      </c>
      <c r="B18" s="53"/>
      <c r="C18" s="59"/>
      <c r="D18" s="59"/>
      <c r="E18" s="59"/>
    </row>
    <row r="19" spans="1:5" s="48" customFormat="1" ht="18.75" customHeight="1">
      <c r="A19" s="370" t="s">
        <v>882</v>
      </c>
      <c r="B19" s="53"/>
      <c r="C19" s="59"/>
      <c r="D19" s="59">
        <v>-4000</v>
      </c>
      <c r="E19" s="59"/>
    </row>
    <row r="20" spans="1:5" s="48" customFormat="1" ht="18.75" customHeight="1" thickBot="1">
      <c r="A20" s="370"/>
      <c r="B20" s="53"/>
      <c r="C20" s="59"/>
      <c r="D20" s="59"/>
      <c r="E20" s="59"/>
    </row>
    <row r="21" spans="1:5" s="48" customFormat="1" ht="18.75" customHeight="1" thickTop="1">
      <c r="A21" s="158" t="s">
        <v>194</v>
      </c>
      <c r="B21" s="373">
        <f>SUM(B4:B20)</f>
        <v>96275</v>
      </c>
      <c r="C21" s="373">
        <f>SUM(C4:C20)</f>
        <v>53800</v>
      </c>
      <c r="D21" s="373">
        <f>SUM(D4:D20)</f>
        <v>41758.559999999998</v>
      </c>
      <c r="E21" s="373">
        <f>SUM(E4:E20)</f>
        <v>53670.64</v>
      </c>
    </row>
    <row r="22" spans="1:5" s="48" customFormat="1" ht="16.5">
      <c r="A22" s="17"/>
    </row>
    <row r="23" spans="1:5" ht="12.95" customHeight="1">
      <c r="A23" s="17"/>
    </row>
    <row r="24" spans="1:5" ht="12.95" customHeight="1">
      <c r="A24" s="17"/>
    </row>
    <row r="25" spans="1:5" ht="12.95" customHeight="1">
      <c r="A25" s="17"/>
    </row>
    <row r="26" spans="1:5" ht="12.95" customHeight="1">
      <c r="A26" s="17"/>
    </row>
    <row r="27" spans="1:5" s="48" customFormat="1" ht="12.95" customHeight="1">
      <c r="A27" s="17"/>
    </row>
    <row r="28" spans="1:5" ht="12.95" customHeight="1">
      <c r="A28" s="17"/>
    </row>
    <row r="29" spans="1:5" ht="12.95" customHeight="1">
      <c r="A29" s="17"/>
    </row>
    <row r="30" spans="1:5" ht="12.95" customHeight="1">
      <c r="A30" s="17"/>
    </row>
    <row r="31" spans="1:5" ht="12.95" customHeight="1">
      <c r="A31" s="27"/>
    </row>
    <row r="32" spans="1:5" ht="12.95" customHeight="1">
      <c r="A32" s="27"/>
      <c r="B32" s="42"/>
    </row>
    <row r="33" spans="1:2" ht="12.95" customHeight="1">
      <c r="A33" s="27"/>
      <c r="B33" s="42"/>
    </row>
    <row r="34" spans="1:2" ht="12.95" customHeight="1">
      <c r="A34" s="27"/>
      <c r="B34" s="42"/>
    </row>
    <row r="35" spans="1:2" ht="18.75" customHeight="1">
      <c r="A35" s="17"/>
    </row>
    <row r="36" spans="1:2" ht="18.75" customHeight="1">
      <c r="A36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A11" sqref="A11"/>
    </sheetView>
  </sheetViews>
  <sheetFormatPr defaultRowHeight="16.5"/>
  <cols>
    <col min="1" max="1" width="28.85546875" style="131" customWidth="1"/>
    <col min="2" max="4" width="11.7109375" style="131" customWidth="1"/>
    <col min="5" max="5" width="12" style="131" customWidth="1"/>
    <col min="6" max="16384" width="9.140625" style="131"/>
  </cols>
  <sheetData>
    <row r="1" spans="1:5" ht="29.25" customHeight="1">
      <c r="A1" s="256" t="s">
        <v>297</v>
      </c>
      <c r="B1" s="238"/>
      <c r="C1" s="238"/>
      <c r="D1" s="238"/>
      <c r="E1" s="260"/>
    </row>
    <row r="2" spans="1:5">
      <c r="A2" s="148"/>
      <c r="B2" s="114"/>
      <c r="C2" s="114"/>
      <c r="D2" s="114"/>
      <c r="E2" s="51"/>
    </row>
    <row r="3" spans="1:5">
      <c r="A3" s="37" t="s">
        <v>196</v>
      </c>
      <c r="B3" s="43">
        <v>2009</v>
      </c>
      <c r="C3" s="43">
        <v>2010</v>
      </c>
      <c r="D3" s="115">
        <v>2011</v>
      </c>
      <c r="E3" s="115">
        <v>2012</v>
      </c>
    </row>
    <row r="4" spans="1:5">
      <c r="A4" s="154"/>
      <c r="B4" s="117"/>
      <c r="C4" s="117"/>
      <c r="D4" s="115"/>
      <c r="E4" s="115"/>
    </row>
    <row r="5" spans="1:5">
      <c r="A5" s="147"/>
      <c r="B5" s="114"/>
      <c r="C5" s="114"/>
      <c r="D5" s="139"/>
      <c r="E5" s="139"/>
    </row>
    <row r="6" spans="1:5">
      <c r="A6" s="39" t="s">
        <v>231</v>
      </c>
      <c r="B6" s="44"/>
      <c r="C6" s="44"/>
      <c r="D6" s="51"/>
      <c r="E6" s="51"/>
    </row>
    <row r="7" spans="1:5">
      <c r="A7" s="39" t="s">
        <v>482</v>
      </c>
      <c r="B7" s="44">
        <v>50000</v>
      </c>
      <c r="C7" s="44"/>
      <c r="D7" s="139"/>
      <c r="E7" s="139"/>
    </row>
    <row r="8" spans="1:5">
      <c r="A8" s="446" t="s">
        <v>576</v>
      </c>
      <c r="B8" s="227">
        <v>-20000</v>
      </c>
      <c r="C8" s="44"/>
      <c r="D8" s="447"/>
      <c r="E8" s="447"/>
    </row>
    <row r="9" spans="1:5">
      <c r="A9" s="39" t="s">
        <v>575</v>
      </c>
      <c r="B9" s="44"/>
      <c r="C9" s="44">
        <v>40000</v>
      </c>
      <c r="D9" s="139"/>
      <c r="E9" s="139"/>
    </row>
    <row r="10" spans="1:5">
      <c r="A10" s="39" t="s">
        <v>668</v>
      </c>
      <c r="B10" s="57"/>
      <c r="C10" s="57"/>
      <c r="D10" s="36">
        <v>34000</v>
      </c>
      <c r="E10" s="36">
        <v>35000</v>
      </c>
    </row>
    <row r="11" spans="1:5">
      <c r="A11" s="446" t="s">
        <v>754</v>
      </c>
      <c r="B11" s="70"/>
      <c r="C11" s="70">
        <v>-8500</v>
      </c>
      <c r="D11" s="141"/>
      <c r="E11" s="141"/>
    </row>
    <row r="12" spans="1:5">
      <c r="A12" s="446" t="s">
        <v>881</v>
      </c>
      <c r="B12" s="70"/>
      <c r="C12" s="70"/>
      <c r="D12" s="56">
        <v>2500</v>
      </c>
      <c r="E12" s="56"/>
    </row>
    <row r="13" spans="1:5" ht="17.25" thickBot="1">
      <c r="A13" s="148"/>
      <c r="B13" s="438"/>
      <c r="C13" s="438"/>
      <c r="D13" s="301"/>
      <c r="E13" s="301"/>
    </row>
    <row r="14" spans="1:5" ht="17.25" thickTop="1">
      <c r="A14" s="102" t="s">
        <v>194</v>
      </c>
      <c r="B14" s="46">
        <f>SUM(B4:B13)</f>
        <v>30000</v>
      </c>
      <c r="C14" s="46">
        <f>SUM(C4:C13)</f>
        <v>31500</v>
      </c>
      <c r="D14" s="156">
        <f>SUM(D4:D13)</f>
        <v>36500</v>
      </c>
      <c r="E14" s="156">
        <f>SUM(E4:E13)</f>
        <v>35000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2</vt:i4>
      </vt:variant>
    </vt:vector>
  </HeadingPairs>
  <TitlesOfParts>
    <vt:vector size="53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PR WS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JJ Wittig</cp:lastModifiedBy>
  <cp:lastPrinted>2011-10-05T19:55:24Z</cp:lastPrinted>
  <dcterms:created xsi:type="dcterms:W3CDTF">2002-06-05T21:07:58Z</dcterms:created>
  <dcterms:modified xsi:type="dcterms:W3CDTF">2011-12-08T14:36:55Z</dcterms:modified>
</cp:coreProperties>
</file>