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95" yWindow="855" windowWidth="10020" windowHeight="8130" tabRatio="889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TRAINING WORKSHEET" sheetId="146" r:id="rId20"/>
    <sheet name="633 SEMINARS &amp; CONFERENCES" sheetId="126" r:id="rId21"/>
    <sheet name="634 FIRE ACADEMY" sheetId="125" r:id="rId22"/>
    <sheet name="635 EMT CERT COURSE" sheetId="140" r:id="rId23"/>
    <sheet name="636 VENDING MACHINES" sheetId="147" r:id="rId24"/>
    <sheet name="641 BENEFITS" sheetId="130" r:id="rId25"/>
    <sheet name="642 PAYROLL" sheetId="129" r:id="rId26"/>
    <sheet name="642 INDIV PAYROLL" sheetId="128" r:id="rId27"/>
    <sheet name="642 FF RATES" sheetId="131" r:id="rId28"/>
    <sheet name="642 LONGEVITY" sheetId="143" r:id="rId29"/>
    <sheet name="642 CERT PAY" sheetId="144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657 POSTAGE" sheetId="86" r:id="rId40"/>
    <sheet name="658 PROP &amp; LIABILITY" sheetId="135" r:id="rId41"/>
    <sheet name="659 PROFESSIONAL SVCS" sheetId="85" r:id="rId42"/>
    <sheet name="660 PUBLIC NOTICES" sheetId="83" r:id="rId43"/>
    <sheet name="661 TELEPHONE" sheetId="15" r:id="rId44"/>
    <sheet name="662 UTILITIES" sheetId="16" r:id="rId45"/>
    <sheet name="663 BOND DEBT SVC" sheetId="90" r:id="rId46"/>
    <sheet name="664 TCESD COMPENSATION" sheetId="101" r:id="rId47"/>
    <sheet name="665 GRANT MATCHING" sheetId="137" r:id="rId48"/>
    <sheet name="666 CONTRACT SERVICES" sheetId="139" r:id="rId49"/>
    <sheet name="671 PREVENTION" sheetId="134" r:id="rId50"/>
    <sheet name="672 PUBLIC EDUCATION" sheetId="102" r:id="rId51"/>
    <sheet name="690 CONTINGENCY" sheetId="108" r:id="rId52"/>
  </sheets>
  <definedNames>
    <definedName name="_xlnm._FilterDatabase" localSheetId="22" hidden="1">'635 EMT CERT COURSE'!$A$8:$C$14</definedName>
    <definedName name="_xlnm.Print_Area" localSheetId="28">'642 LONGEVITY'!$A$1:$M$31</definedName>
    <definedName name="_xlnm.Print_Titles" localSheetId="18">'632 FIRE &amp; RESCUE TRAINING'!$1:$2</definedName>
    <definedName name="_xlnm.Print_Titles" localSheetId="24">'641 BENEFITS'!$1:$3</definedName>
  </definedNames>
  <calcPr calcId="125725"/>
</workbook>
</file>

<file path=xl/calcChain.xml><?xml version="1.0" encoding="utf-8"?>
<calcChain xmlns="http://schemas.openxmlformats.org/spreadsheetml/2006/main">
  <c r="F27" i="130"/>
  <c r="C17" i="129"/>
  <c r="E17" s="1"/>
  <c r="H11" i="105"/>
  <c r="F17" i="129" l="1"/>
  <c r="G17" s="1"/>
  <c r="J17" s="1"/>
  <c r="G60"/>
  <c r="F34" i="88"/>
  <c r="I32" i="129" l="1"/>
  <c r="H32"/>
  <c r="C31"/>
  <c r="C29"/>
  <c r="C30"/>
  <c r="C28"/>
  <c r="F31"/>
  <c r="E31"/>
  <c r="G31" s="1"/>
  <c r="J31" s="1"/>
  <c r="F30"/>
  <c r="E30"/>
  <c r="G30" s="1"/>
  <c r="J30" s="1"/>
  <c r="F14" i="139"/>
  <c r="E14"/>
  <c r="D14"/>
  <c r="C14"/>
  <c r="B14"/>
  <c r="E10" i="101"/>
  <c r="D10"/>
  <c r="C10"/>
  <c r="B10"/>
  <c r="F10"/>
  <c r="D34" i="88"/>
  <c r="C34"/>
  <c r="B34"/>
  <c r="E34"/>
  <c r="F25" i="79"/>
  <c r="E25" i="74"/>
  <c r="D25"/>
  <c r="C25"/>
  <c r="B25"/>
  <c r="F25"/>
  <c r="D50" i="69" l="1"/>
  <c r="C50"/>
  <c r="B50"/>
  <c r="F50"/>
  <c r="E50"/>
  <c r="F5" i="115"/>
  <c r="F9" i="105"/>
  <c r="H9" s="1"/>
  <c r="F29" i="129" l="1"/>
  <c r="F28"/>
  <c r="E29"/>
  <c r="G29" s="1"/>
  <c r="J29" s="1"/>
  <c r="E28"/>
  <c r="G28" l="1"/>
  <c r="J28" s="1"/>
  <c r="G59"/>
  <c r="F19" i="130" s="1"/>
  <c r="F21" i="137"/>
  <c r="E21"/>
  <c r="D21"/>
  <c r="B21"/>
  <c r="C21"/>
  <c r="B12" i="15"/>
  <c r="E31" i="140"/>
  <c r="D31"/>
  <c r="C31"/>
  <c r="B31"/>
  <c r="F12" i="112"/>
  <c r="E12"/>
  <c r="D12"/>
  <c r="C12"/>
  <c r="B12"/>
  <c r="G17" i="8"/>
  <c r="F17"/>
  <c r="E17"/>
  <c r="D17"/>
  <c r="C17"/>
  <c r="B17"/>
  <c r="E43" i="129"/>
  <c r="E46"/>
  <c r="E45"/>
  <c r="E44" l="1"/>
  <c r="G44" l="1"/>
  <c r="J44" s="1"/>
  <c r="C10"/>
  <c r="C27"/>
  <c r="C26"/>
  <c r="C25"/>
  <c r="C24"/>
  <c r="C23"/>
  <c r="E14" i="131" l="1"/>
  <c r="E11"/>
  <c r="E8"/>
  <c r="E5"/>
  <c r="F12" i="147" l="1"/>
  <c r="F30" i="105" s="1"/>
  <c r="H30" s="1"/>
  <c r="F27"/>
  <c r="H27" s="1"/>
  <c r="F26"/>
  <c r="H26" s="1"/>
  <c r="F13" i="122"/>
  <c r="F23" i="123"/>
  <c r="F25" i="105" s="1"/>
  <c r="H25" s="1"/>
  <c r="F26" i="116"/>
  <c r="F6" i="115" s="1"/>
  <c r="F13" s="1"/>
  <c r="F24" i="105" s="1"/>
  <c r="H24" s="1"/>
  <c r="F37" i="100"/>
  <c r="F23" i="105" s="1"/>
  <c r="H23" s="1"/>
  <c r="G21" i="95"/>
  <c r="F22" i="105" s="1"/>
  <c r="H22" s="1"/>
  <c r="F23" i="67"/>
  <c r="F21" i="105" s="1"/>
  <c r="H21" s="1"/>
  <c r="F16" i="113"/>
  <c r="F20" i="105" s="1"/>
  <c r="H20" s="1"/>
  <c r="F30" i="65"/>
  <c r="F19" i="105" s="1"/>
  <c r="H19" s="1"/>
  <c r="F9" i="64"/>
  <c r="F18" i="105" s="1"/>
  <c r="H18" s="1"/>
  <c r="D12"/>
  <c r="F11" i="118"/>
  <c r="F16" i="105" s="1"/>
  <c r="H16" s="1"/>
  <c r="F12" i="119"/>
  <c r="F15" i="105" s="1"/>
  <c r="H15" s="1"/>
  <c r="F12" i="120"/>
  <c r="F14" i="105" s="1"/>
  <c r="H14" s="1"/>
  <c r="E26" i="141"/>
  <c r="E12" i="147" l="1"/>
  <c r="E37" i="125"/>
  <c r="D37"/>
  <c r="C37"/>
  <c r="B37"/>
  <c r="F37"/>
  <c r="F29" i="105" s="1"/>
  <c r="H29" s="1"/>
  <c r="I34" i="128" l="1"/>
  <c r="E26"/>
  <c r="E27"/>
  <c r="G37"/>
  <c r="H24"/>
  <c r="C34"/>
  <c r="H23"/>
  <c r="C23"/>
  <c r="I23" s="1"/>
  <c r="C41" i="140"/>
  <c r="D45" i="146" l="1"/>
  <c r="E30"/>
  <c r="G43" i="129"/>
  <c r="J43" s="1"/>
  <c r="H18" i="135"/>
  <c r="G10" i="130"/>
  <c r="F25" i="135" l="1"/>
  <c r="D25"/>
  <c r="C25"/>
  <c r="B25"/>
  <c r="E25"/>
  <c r="D34" i="130"/>
  <c r="C34"/>
  <c r="B34"/>
  <c r="G45" i="129"/>
  <c r="J45" s="1"/>
  <c r="C14"/>
  <c r="C8"/>
  <c r="C6"/>
  <c r="C7"/>
  <c r="F25"/>
  <c r="E25"/>
  <c r="G25" s="1"/>
  <c r="J25" s="1"/>
  <c r="F24"/>
  <c r="E24"/>
  <c r="G24" s="1"/>
  <c r="J24" s="1"/>
  <c r="F23"/>
  <c r="E23"/>
  <c r="G23" s="1"/>
  <c r="J23" s="1"/>
  <c r="C3" l="1"/>
  <c r="C2"/>
  <c r="C4"/>
  <c r="D41" i="140" l="1"/>
  <c r="E12" i="120"/>
  <c r="C22" i="129"/>
  <c r="C21"/>
  <c r="C20"/>
  <c r="F20" s="1"/>
  <c r="C19"/>
  <c r="C18"/>
  <c r="C16"/>
  <c r="C15"/>
  <c r="E20" l="1"/>
  <c r="G20" s="1"/>
  <c r="J20" s="1"/>
  <c r="F22"/>
  <c r="F21"/>
  <c r="F4"/>
  <c r="E21" l="1"/>
  <c r="G21" s="1"/>
  <c r="J21" s="1"/>
  <c r="E22"/>
  <c r="G22" s="1"/>
  <c r="J22" s="1"/>
  <c r="E4"/>
  <c r="G4" s="1"/>
  <c r="J4" s="1"/>
  <c r="F10" i="105" l="1"/>
  <c r="H10" s="1"/>
  <c r="F8"/>
  <c r="H8" s="1"/>
  <c r="F7"/>
  <c r="H7" s="1"/>
  <c r="F6"/>
  <c r="H6" s="1"/>
  <c r="F5"/>
  <c r="H5" s="1"/>
  <c r="F4"/>
  <c r="H4" s="1"/>
  <c r="F3"/>
  <c r="H3" s="1"/>
  <c r="F2"/>
  <c r="H2" s="1"/>
  <c r="F13" i="108"/>
  <c r="F54" i="105" s="1"/>
  <c r="H54" s="1"/>
  <c r="F15" i="102"/>
  <c r="F53" i="105" s="1"/>
  <c r="H53" s="1"/>
  <c r="F15" i="134"/>
  <c r="F52" i="105" s="1"/>
  <c r="H52" s="1"/>
  <c r="F51"/>
  <c r="H51" s="1"/>
  <c r="F12" l="1"/>
  <c r="H12" s="1"/>
  <c r="F50"/>
  <c r="H50" s="1"/>
  <c r="F49"/>
  <c r="H49" s="1"/>
  <c r="F14" i="90"/>
  <c r="F48" i="105" s="1"/>
  <c r="H48" s="1"/>
  <c r="F18" i="16"/>
  <c r="F47" i="105" s="1"/>
  <c r="H47" s="1"/>
  <c r="F12" i="15"/>
  <c r="F46" i="105" s="1"/>
  <c r="H46" s="1"/>
  <c r="F12" i="83"/>
  <c r="F45" i="105" s="1"/>
  <c r="H45" s="1"/>
  <c r="F20" i="85"/>
  <c r="F44" i="105" s="1"/>
  <c r="H44" s="1"/>
  <c r="F43"/>
  <c r="H43" s="1"/>
  <c r="F12" i="86"/>
  <c r="F42" i="105" s="1"/>
  <c r="H42" s="1"/>
  <c r="F40"/>
  <c r="H40" s="1"/>
  <c r="F15" i="80"/>
  <c r="F39" i="105" s="1"/>
  <c r="H39" s="1"/>
  <c r="F16" i="75"/>
  <c r="F38" i="105" s="1"/>
  <c r="H38" s="1"/>
  <c r="F17" i="77"/>
  <c r="F37" i="105" s="1"/>
  <c r="H37" s="1"/>
  <c r="F36"/>
  <c r="H36" s="1"/>
  <c r="F18" i="136"/>
  <c r="F35" i="105" s="1"/>
  <c r="H35" s="1"/>
  <c r="F18" i="132"/>
  <c r="F34" i="105" s="1"/>
  <c r="H34" s="1"/>
  <c r="F18" i="133"/>
  <c r="F33" i="105" s="1"/>
  <c r="H33" s="1"/>
  <c r="F27" i="129" l="1"/>
  <c r="G13" i="130"/>
  <c r="G23"/>
  <c r="F24" i="126"/>
  <c r="F28" i="105" s="1"/>
  <c r="H28" s="1"/>
  <c r="E13" i="122"/>
  <c r="E23" i="123"/>
  <c r="E26" i="116"/>
  <c r="E27" i="129" l="1"/>
  <c r="G27" s="1"/>
  <c r="J27" s="1"/>
  <c r="E13" i="115"/>
  <c r="E37" i="100"/>
  <c r="F21" i="95"/>
  <c r="E23" i="67"/>
  <c r="E16" i="113"/>
  <c r="E30" i="65"/>
  <c r="D30"/>
  <c r="C30"/>
  <c r="B30"/>
  <c r="E9" i="64"/>
  <c r="D12" i="120"/>
  <c r="C12"/>
  <c r="B12"/>
  <c r="F17" i="105"/>
  <c r="H17" s="1"/>
  <c r="E11" i="118"/>
  <c r="E12" i="119"/>
  <c r="G17" i="141" l="1"/>
  <c r="G10"/>
  <c r="G6"/>
  <c r="G13"/>
  <c r="D26"/>
  <c r="I28" i="128" l="1"/>
  <c r="H32" l="1"/>
  <c r="H31"/>
  <c r="H30"/>
  <c r="H29"/>
  <c r="H26"/>
  <c r="H25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C30"/>
  <c r="I30" s="1"/>
  <c r="C22"/>
  <c r="I22" s="1"/>
  <c r="C21"/>
  <c r="I21" s="1"/>
  <c r="C20"/>
  <c r="I20" s="1"/>
  <c r="C19"/>
  <c r="I19" s="1"/>
  <c r="C18"/>
  <c r="I18" s="1"/>
  <c r="E44" i="117"/>
  <c r="E33"/>
  <c r="E27"/>
  <c r="E23"/>
  <c r="E16"/>
  <c r="E9"/>
  <c r="E46" s="1"/>
  <c r="C41" i="129" l="1"/>
  <c r="C40"/>
  <c r="C39"/>
  <c r="G46"/>
  <c r="J46" s="1"/>
  <c r="G41" l="1"/>
  <c r="E41"/>
  <c r="C42"/>
  <c r="E42" s="1"/>
  <c r="G42" s="1"/>
  <c r="J42" s="1"/>
  <c r="E40"/>
  <c r="G40" s="1"/>
  <c r="J40" s="1"/>
  <c r="E39"/>
  <c r="G39" s="1"/>
  <c r="J41" l="1"/>
  <c r="J39"/>
  <c r="J47" s="1"/>
  <c r="G58" s="1"/>
  <c r="F18" i="130" s="1"/>
  <c r="C11" i="129"/>
  <c r="C13"/>
  <c r="C12"/>
  <c r="F26"/>
  <c r="F19"/>
  <c r="F18"/>
  <c r="F16"/>
  <c r="F9"/>
  <c r="F11"/>
  <c r="E26"/>
  <c r="G26" s="1"/>
  <c r="J26" s="1"/>
  <c r="E19"/>
  <c r="G19" s="1"/>
  <c r="J19" s="1"/>
  <c r="E18"/>
  <c r="G18" s="1"/>
  <c r="J18" s="1"/>
  <c r="E16"/>
  <c r="G16" s="1"/>
  <c r="J16" s="1"/>
  <c r="E9"/>
  <c r="G9" s="1"/>
  <c r="J9" s="1"/>
  <c r="E11"/>
  <c r="G11" s="1"/>
  <c r="J11" s="1"/>
  <c r="E13" i="108" l="1"/>
  <c r="B13"/>
  <c r="C13"/>
  <c r="D13"/>
  <c r="E15" i="102"/>
  <c r="E16" i="75" l="1"/>
  <c r="E18" i="132"/>
  <c r="E25" i="79" l="1"/>
  <c r="D25"/>
  <c r="C25"/>
  <c r="B25"/>
  <c r="B16" i="75"/>
  <c r="C16"/>
  <c r="D16"/>
  <c r="D11" i="118"/>
  <c r="C11"/>
  <c r="E15" i="134"/>
  <c r="E14" i="90"/>
  <c r="E18" i="16"/>
  <c r="E12" i="15"/>
  <c r="E12" i="83"/>
  <c r="E20" i="85"/>
  <c r="E12" i="86"/>
  <c r="E15" i="80"/>
  <c r="E17" i="77"/>
  <c r="E18" i="136"/>
  <c r="E18" i="133"/>
  <c r="E24" i="126"/>
  <c r="D13" i="122"/>
  <c r="D23" i="123"/>
  <c r="D26" i="116"/>
  <c r="D13" i="115"/>
  <c r="D37" i="100"/>
  <c r="E21" i="95"/>
  <c r="D23" i="67"/>
  <c r="D16" i="113"/>
  <c r="D9" i="64"/>
  <c r="D12" i="119"/>
  <c r="F11" i="143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9"/>
  <c r="E29"/>
  <c r="F29"/>
  <c r="G29"/>
  <c r="H29"/>
  <c r="I29"/>
  <c r="J29"/>
  <c r="K29"/>
  <c r="L29"/>
  <c r="M29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F37" i="128"/>
  <c r="D37"/>
  <c r="B37"/>
  <c r="H37"/>
  <c r="C8"/>
  <c r="I8"/>
  <c r="E15" i="129"/>
  <c r="F15"/>
  <c r="G15"/>
  <c r="J15" s="1"/>
  <c r="E8"/>
  <c r="F8"/>
  <c r="G8" s="1"/>
  <c r="J8" s="1"/>
  <c r="E13"/>
  <c r="F13"/>
  <c r="G13"/>
  <c r="J13" s="1"/>
  <c r="E12"/>
  <c r="F12"/>
  <c r="G12" s="1"/>
  <c r="J12" s="1"/>
  <c r="E10"/>
  <c r="F10"/>
  <c r="G10"/>
  <c r="J10" s="1"/>
  <c r="E14"/>
  <c r="F14"/>
  <c r="G14" s="1"/>
  <c r="J14" s="1"/>
  <c r="E7"/>
  <c r="F7"/>
  <c r="G7"/>
  <c r="J7" s="1"/>
  <c r="E6"/>
  <c r="F6"/>
  <c r="G6" s="1"/>
  <c r="J6" s="1"/>
  <c r="E5"/>
  <c r="F5"/>
  <c r="G5"/>
  <c r="J5" s="1"/>
  <c r="E2"/>
  <c r="F2"/>
  <c r="G2" s="1"/>
  <c r="E3"/>
  <c r="F3"/>
  <c r="G3"/>
  <c r="J3" s="1"/>
  <c r="C23" i="123"/>
  <c r="B23"/>
  <c r="C13" i="122"/>
  <c r="C37" i="100"/>
  <c r="D20" i="85"/>
  <c r="B13" i="122"/>
  <c r="B37" i="100"/>
  <c r="F26" i="141"/>
  <c r="C26"/>
  <c r="D21" i="95"/>
  <c r="C21"/>
  <c r="B23" i="67"/>
  <c r="C18" i="133"/>
  <c r="C18" i="132"/>
  <c r="C23" i="67"/>
  <c r="D18" i="133"/>
  <c r="D18" i="132"/>
  <c r="D15" i="102"/>
  <c r="C15"/>
  <c r="D15" i="134"/>
  <c r="C15"/>
  <c r="D18" i="16"/>
  <c r="C18"/>
  <c r="D12" i="15"/>
  <c r="C12"/>
  <c r="D12" i="83"/>
  <c r="D18" i="136"/>
  <c r="D24" i="126"/>
  <c r="C24"/>
  <c r="C16" i="113"/>
  <c r="C9" i="64"/>
  <c r="D12" i="86"/>
  <c r="C18" i="136"/>
  <c r="B18"/>
  <c r="B18" i="132"/>
  <c r="B24" i="126"/>
  <c r="C26" i="116"/>
  <c r="B26"/>
  <c r="B13" i="115"/>
  <c r="C12" i="119"/>
  <c r="B12"/>
  <c r="B15" i="102"/>
  <c r="D14" i="90"/>
  <c r="B18" i="16"/>
  <c r="B12" i="83"/>
  <c r="C12"/>
  <c r="D15" i="80"/>
  <c r="D17" i="77"/>
  <c r="C14" i="90"/>
  <c r="B11" i="118"/>
  <c r="B9" i="64"/>
  <c r="B16" i="113"/>
  <c r="C25" i="128"/>
  <c r="I25"/>
  <c r="C15"/>
  <c r="I15"/>
  <c r="C27"/>
  <c r="I27"/>
  <c r="C26"/>
  <c r="I26"/>
  <c r="C13"/>
  <c r="I13"/>
  <c r="E37"/>
  <c r="C29"/>
  <c r="I29"/>
  <c r="C31"/>
  <c r="I31"/>
  <c r="C32"/>
  <c r="I32"/>
  <c r="C3"/>
  <c r="I3"/>
  <c r="C4"/>
  <c r="I4"/>
  <c r="C2"/>
  <c r="I2"/>
  <c r="C5"/>
  <c r="I5"/>
  <c r="C7"/>
  <c r="I7"/>
  <c r="C6"/>
  <c r="I6"/>
  <c r="C9"/>
  <c r="I9"/>
  <c r="C12"/>
  <c r="I12"/>
  <c r="C10"/>
  <c r="I10"/>
  <c r="C11"/>
  <c r="I11"/>
  <c r="C14"/>
  <c r="I14"/>
  <c r="C16"/>
  <c r="I16"/>
  <c r="C17"/>
  <c r="I17"/>
  <c r="C24"/>
  <c r="I24"/>
  <c r="C33"/>
  <c r="I33"/>
  <c r="C35"/>
  <c r="I35"/>
  <c r="B18" i="133"/>
  <c r="C17" i="77"/>
  <c r="B17"/>
  <c r="B15" i="80"/>
  <c r="C15"/>
  <c r="B12" i="86"/>
  <c r="C12"/>
  <c r="C20" i="85"/>
  <c r="B20"/>
  <c r="B14" i="90"/>
  <c r="B15" i="134"/>
  <c r="C13" i="115"/>
  <c r="J2" i="129" l="1"/>
  <c r="J32" s="1"/>
  <c r="J36" s="1"/>
  <c r="G32"/>
  <c r="F32"/>
  <c r="E32"/>
  <c r="I37" i="128"/>
  <c r="C37"/>
  <c r="C38" s="1"/>
  <c r="J49" i="129" l="1"/>
  <c r="G64" s="1"/>
  <c r="G57"/>
  <c r="F17" i="130" s="1"/>
  <c r="G18" s="1"/>
  <c r="E34"/>
  <c r="D55" i="105"/>
  <c r="D58" s="1"/>
  <c r="F29" i="130" l="1"/>
  <c r="F32" i="105"/>
  <c r="H32" s="1"/>
  <c r="G52" i="129"/>
  <c r="F7" i="130" l="1"/>
  <c r="G65" i="129"/>
  <c r="G66" s="1"/>
  <c r="F41" i="105"/>
  <c r="H41" s="1"/>
  <c r="F34" i="130" l="1"/>
  <c r="F31" i="105" s="1"/>
  <c r="H31" l="1"/>
  <c r="F55"/>
  <c r="H55" l="1"/>
  <c r="F58"/>
</calcChain>
</file>

<file path=xl/sharedStrings.xml><?xml version="1.0" encoding="utf-8"?>
<sst xmlns="http://schemas.openxmlformats.org/spreadsheetml/2006/main" count="1271" uniqueCount="1037">
  <si>
    <t>Anti-virus annual renewal - Trend Micro</t>
  </si>
  <si>
    <t>Frontpage update</t>
  </si>
  <si>
    <t>JASC upgrade</t>
  </si>
  <si>
    <t>Firewall for DMZ - Cisco, additional</t>
  </si>
  <si>
    <t>Laptop upgrade / new - EMS Lt.  Dell 610</t>
  </si>
  <si>
    <t>Server - OHFD  Dell Poweredge</t>
  </si>
  <si>
    <t>Monitors</t>
  </si>
  <si>
    <t>Class B Foam (32, 5 gall @ 70)</t>
  </si>
  <si>
    <t>Class A Foam (20, 5 gall @ 65)</t>
  </si>
  <si>
    <t>Hose washer</t>
  </si>
  <si>
    <t>Positive pressure ventilation fans - 24", 18" (electric)</t>
  </si>
  <si>
    <t>HazMat equipment and supplies</t>
  </si>
  <si>
    <t>Safety syringes for vaccine (box of 100)</t>
  </si>
  <si>
    <t>AED Equipment- Batteries, Pads, Razors, Cards, Etc.</t>
  </si>
  <si>
    <t>Air Filters (both stations)</t>
  </si>
  <si>
    <t>Time Warner - both stations</t>
  </si>
  <si>
    <t>Hydrant markers</t>
  </si>
  <si>
    <t>Street reflective markers</t>
  </si>
  <si>
    <t>Street reflective marker epoxy</t>
  </si>
  <si>
    <t>Hydrant maintenance supplies</t>
  </si>
  <si>
    <t>Plans examiners</t>
  </si>
  <si>
    <t>Testing equipment</t>
  </si>
  <si>
    <t>ISO consultant - Mike Pietsch</t>
  </si>
  <si>
    <t>NFPA - annual on line</t>
  </si>
  <si>
    <t>ICC/NFPA - code related publications</t>
  </si>
  <si>
    <t>Circle Drive Grand Opening</t>
  </si>
  <si>
    <t>Print Shop</t>
  </si>
  <si>
    <t>Gamma Pagers (2)</t>
  </si>
  <si>
    <t>Patches</t>
  </si>
  <si>
    <t>Ball Caps</t>
  </si>
  <si>
    <t>RECRUITMENT/PROMOTION</t>
  </si>
  <si>
    <t>Hiring Process:</t>
  </si>
  <si>
    <t>Equipment and Supplies</t>
  </si>
  <si>
    <t>Pet Mask</t>
  </si>
  <si>
    <t>ILS Kits to include medical bag &amp; supplies</t>
  </si>
  <si>
    <t>Epi Pens Child &amp; Adult $60 x 20 (state mandated)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</si>
  <si>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</si>
  <si>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</si>
  <si>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</si>
  <si>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</si>
  <si>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</si>
  <si>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</si>
  <si>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</si>
  <si>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XTVA modules for B-302</t>
  </si>
  <si>
    <t>Fire Extinguisher Re-Charging for each apparatus</t>
  </si>
  <si>
    <t>Allowance for Code Enforcement uniforms</t>
  </si>
  <si>
    <t>Paychex - extra costs for 13 employees</t>
  </si>
  <si>
    <t>Member meetings</t>
  </si>
  <si>
    <t>Additional full time employees - 1/2 year at 6%</t>
  </si>
  <si>
    <t>Paychex regular processing fees *</t>
  </si>
  <si>
    <t>Grant Cost share</t>
  </si>
  <si>
    <t>Employment Ads (in category 645 2007)</t>
  </si>
  <si>
    <t>GRANT MATCHING</t>
  </si>
  <si>
    <t>International Assn. Arson Investigators</t>
  </si>
  <si>
    <t>Added 10/23 - encumbered from 2006 *</t>
  </si>
  <si>
    <t xml:space="preserve">Contingency </t>
  </si>
  <si>
    <t>Addition approved 11/27/06</t>
  </si>
  <si>
    <t>For Interlocal Service agreement with TCESD9</t>
  </si>
  <si>
    <t>Contract Services</t>
  </si>
  <si>
    <t>CONTRACT SERVICES</t>
  </si>
  <si>
    <t>Revised 3/26/07</t>
  </si>
  <si>
    <t>Revised 3/26 - more than estimated</t>
  </si>
  <si>
    <t>Surplus (Deficit)</t>
  </si>
  <si>
    <t>FACILITIES &amp; PERSONNEL CERTIFICATIONS</t>
  </si>
  <si>
    <t>Change 3/26 - see below</t>
  </si>
  <si>
    <t>extra 3/26/07</t>
  </si>
  <si>
    <t>Addition 3/26 for grant money from FFIC</t>
  </si>
  <si>
    <t>Coming in less than estimated, change 3/26</t>
  </si>
  <si>
    <t>Medal of Valor</t>
  </si>
  <si>
    <t>less needed than estimated amended 3/26</t>
  </si>
  <si>
    <t>8/06 invoices more than estimated</t>
  </si>
  <si>
    <t>3/26 Total radios less than expected, thus share less</t>
  </si>
  <si>
    <t>3/26 Large % increase in most of utilities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</si>
  <si>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</si>
  <si>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</si>
  <si>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</si>
  <si>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</si>
  <si>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</si>
  <si>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</si>
  <si>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</si>
  <si>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</si>
  <si>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</si>
  <si>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</si>
  <si>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</si>
  <si>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</si>
  <si>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</si>
  <si>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New Monthly Cap:</t>
  </si>
  <si>
    <t>[$350 per month = $161.54 per pay period]</t>
  </si>
  <si>
    <t>3/26 transferred to account for loose equipment on E-301</t>
  </si>
  <si>
    <t>Sep 25, 06 - approved deletion of contingency</t>
  </si>
  <si>
    <t>Proceeds from loan</t>
  </si>
  <si>
    <t>Lawn Care Supplies (Weed Killer, Trash bags,  Lawn Tools)</t>
  </si>
  <si>
    <t>Causes &amp; suits etc. - estimate</t>
  </si>
  <si>
    <t>Loan repayment</t>
  </si>
  <si>
    <t>Employee &amp; Member Recognition</t>
  </si>
  <si>
    <t xml:space="preserve">EMPLOYEE &amp; MEMBER RECOGNITION  </t>
  </si>
  <si>
    <t>Structural &amp; Wildland Helmet Decals (new)</t>
  </si>
  <si>
    <t>STAFF- (Chiefs, Lieutenant)</t>
  </si>
  <si>
    <t>Interest on general fund</t>
  </si>
  <si>
    <t>D</t>
  </si>
  <si>
    <t>F</t>
  </si>
  <si>
    <t>International Association Fire Chiefs (2)</t>
  </si>
  <si>
    <t>TAFC/TAFE</t>
  </si>
  <si>
    <t>Color copies of maps or other misc. supplies **</t>
  </si>
  <si>
    <t>Postage / Certified mail costs **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</si>
  <si>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</si>
  <si>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</si>
  <si>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</si>
  <si>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</si>
  <si>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</si>
  <si>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</si>
  <si>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</si>
  <si>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</si>
  <si>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</si>
  <si>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</si>
  <si>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457 Annual fee $5 per participant (25 in 2005-6) 38 ****</t>
  </si>
  <si>
    <t>457 Annual Plan Admin Cost ****</t>
  </si>
  <si>
    <t>Member Recognition awards</t>
  </si>
  <si>
    <t>Salaries</t>
  </si>
  <si>
    <t>Year</t>
  </si>
  <si>
    <t>Rate</t>
  </si>
  <si>
    <t>#PP</t>
  </si>
  <si>
    <t>Total hourly</t>
  </si>
  <si>
    <t>Cert Pay</t>
  </si>
  <si>
    <t>Hourly annual</t>
  </si>
  <si>
    <t>3 yr 1 mos</t>
  </si>
  <si>
    <t>Added 10/22/07 - encumbered from 2007 for MDC's</t>
  </si>
  <si>
    <t>Basic firefighting:</t>
  </si>
  <si>
    <t>Unscheduled overtime</t>
  </si>
  <si>
    <t>To attend awards ceremony</t>
  </si>
  <si>
    <t>Awards &amp; recognition events extra</t>
  </si>
  <si>
    <t>Awards and recognition events</t>
  </si>
  <si>
    <t>Awards &amp; Recognition - general, includes medals &amp; pins</t>
  </si>
  <si>
    <t>Awards Banquet</t>
  </si>
  <si>
    <t xml:space="preserve">Outdoor tables, chairs etc. for employee use </t>
  </si>
  <si>
    <t>TOTAL FIREFIGHTING:</t>
  </si>
  <si>
    <t xml:space="preserve">Asst Chief </t>
  </si>
  <si>
    <t>2 yr 1 mos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</si>
  <si>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</si>
  <si>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</si>
  <si>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</si>
  <si>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</si>
  <si>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</si>
  <si>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</si>
  <si>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</si>
  <si>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</si>
  <si>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</si>
  <si>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</si>
  <si>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COA environmental deposit</t>
  </si>
  <si>
    <t>Facilities &amp; Personnel Certification</t>
  </si>
  <si>
    <t>Mileage reimbursement (by federal rate)</t>
  </si>
  <si>
    <t>Total benefits</t>
  </si>
  <si>
    <t>Total pay and benefits</t>
  </si>
  <si>
    <t>6/25 transferred 6/25 to PS - 659</t>
  </si>
  <si>
    <t>Added 6/25/07</t>
  </si>
  <si>
    <t>Wells Fargo Bank - engines (March)*</t>
  </si>
  <si>
    <t>** lease to be paid annually through July 2027</t>
  </si>
  <si>
    <t>long</t>
  </si>
  <si>
    <t>UOT</t>
  </si>
  <si>
    <t>Mackey Field drill tower - partial year</t>
  </si>
  <si>
    <t>Estimate 16 meetings, most attend</t>
  </si>
  <si>
    <t>10,500 gallons @ $3.00 per gallon</t>
  </si>
  <si>
    <t>Property values increased in 05 (for 06) and 06 (for 07) approximately 7%</t>
  </si>
  <si>
    <t>Probably rise again similarly for 07 (for 08)</t>
  </si>
  <si>
    <t>TCFP Initial Certifications @20</t>
  </si>
  <si>
    <t>ICC - inspections</t>
  </si>
  <si>
    <t>see below</t>
  </si>
  <si>
    <t>Radio batteries, parts &amp; maintenance</t>
  </si>
  <si>
    <t>Semi-Annual, COA Dispatching</t>
  </si>
  <si>
    <t>Knox Box Units for remaining fleet</t>
  </si>
  <si>
    <t>MDC Software licenses and related support</t>
  </si>
  <si>
    <t>Vacuum cleaners (1 per station)</t>
  </si>
  <si>
    <t>Monthly cost for M&amp;O on 800 MHz radios at $23.36 per radio, per month</t>
  </si>
  <si>
    <t>MDC for C-301, C-302 and mini-engine</t>
  </si>
  <si>
    <t xml:space="preserve">Added 10/23/06 - encumbered from 2006 </t>
  </si>
  <si>
    <t>2nd part radios for command vehicles</t>
  </si>
  <si>
    <t>INCOME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</si>
  <si>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</si>
  <si>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</si>
  <si>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</si>
  <si>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</si>
  <si>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</si>
  <si>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</si>
  <si>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</si>
  <si>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Fire Alarm monitoring - added 9/24/07</t>
  </si>
  <si>
    <t>CATRAC - was 20 changed to 200 9/24/07</t>
  </si>
  <si>
    <t>LCRA Match (training storage building) added 1500 9/24/07</t>
  </si>
  <si>
    <t>Community Awareness Report  added 1000 9/24 (newsletter)</t>
  </si>
  <si>
    <t>410/1</t>
  </si>
  <si>
    <t>410/2</t>
  </si>
  <si>
    <t>410/3</t>
  </si>
  <si>
    <t>Property tax - prior year</t>
  </si>
  <si>
    <t>Sales Tax</t>
  </si>
  <si>
    <t>Small powered equipment maintenance &amp; repair</t>
  </si>
  <si>
    <t>CAFS and foam systems maintenance</t>
  </si>
  <si>
    <t>Rescue tools preventive maintenance</t>
  </si>
  <si>
    <t xml:space="preserve">VEHICLE - MAINTENANCE &amp; REPAIR      </t>
  </si>
  <si>
    <t>TCFP Annual certifications  (40 @ $25)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</si>
  <si>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</si>
  <si>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</si>
  <si>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</si>
  <si>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</si>
  <si>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</si>
  <si>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</si>
  <si>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>ICS 300 and 400 class</t>
  </si>
  <si>
    <t>Fire Rescue Conference Nov. 2008 (pay 08)</t>
  </si>
  <si>
    <t>Fire Rescue registration November 2009 (pay 08)</t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</si>
  <si>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</si>
  <si>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</si>
  <si>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</si>
  <si>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</si>
  <si>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Texas Fire Chiefs &amp; Fire Educators Conference (TX)</t>
  </si>
  <si>
    <t>Volunteer and Combination Officers Section (VCOS) Symposium (FL) 2009 (pay 08)</t>
  </si>
  <si>
    <t>Fire Department Instructors Conference (FDIC)</t>
  </si>
  <si>
    <t>OFFICERS</t>
  </si>
  <si>
    <t>COMMISH</t>
  </si>
  <si>
    <t>PPE - boots @ $100</t>
  </si>
  <si>
    <t>Advertising for Fire Academy</t>
  </si>
  <si>
    <t>Gear repair and accessories</t>
  </si>
  <si>
    <t>Replace SCBA air bottles</t>
  </si>
  <si>
    <t>Replacement of Air Packs (incremental)</t>
  </si>
  <si>
    <t>24' extension ladders (2)</t>
  </si>
  <si>
    <t>Rescue Randy mannequins (1 large &amp; 1 small)</t>
  </si>
  <si>
    <t>Smoke Machine fluid</t>
  </si>
  <si>
    <t>Labor (EMS skills testing etc.)</t>
  </si>
  <si>
    <t>Multi-agency Prequalification process</t>
  </si>
  <si>
    <t>EMS</t>
  </si>
  <si>
    <t>Miscellaneous job postings</t>
  </si>
  <si>
    <t>Cleaning contractors</t>
  </si>
  <si>
    <t xml:space="preserve">AT&amp;T </t>
  </si>
  <si>
    <t>FEMA Match (training props and equipment</t>
  </si>
  <si>
    <t>Open House supplies (CD)</t>
  </si>
  <si>
    <t xml:space="preserve">Stickers with Fire Department Logo </t>
  </si>
  <si>
    <t>2 new FR2 AED's, cases, data cards, batteries</t>
  </si>
  <si>
    <t>Flu , TB, Hep-B vaccine</t>
  </si>
  <si>
    <t>2008 contingency - 5% of budget less payroll</t>
  </si>
  <si>
    <t>Remainder of the engine/Pumper</t>
  </si>
  <si>
    <t>Mobile radios for new E-301 and mini-Pumper</t>
  </si>
  <si>
    <t>Wireless Access for MDC's ($50 each month)</t>
  </si>
  <si>
    <t>Circle Drive - Garnett Propane - heat water &amp; bay</t>
  </si>
  <si>
    <t xml:space="preserve">Circle Drive - COA water </t>
  </si>
  <si>
    <t>Barton Creek - Texas Gas - heat water &amp; bldg.</t>
  </si>
  <si>
    <t>Barton Creek - COA electric air and light</t>
  </si>
  <si>
    <t>Renews automatically 12/15/07 unless notice given</t>
  </si>
  <si>
    <t>611,2</t>
  </si>
  <si>
    <t>EMS &amp; Rehab supplies</t>
  </si>
  <si>
    <t>634, 5</t>
  </si>
  <si>
    <t>Fire academy &amp; EMS Certification Course</t>
  </si>
  <si>
    <t>Vehicle Maintenance &amp; Repairs</t>
  </si>
  <si>
    <t>Annual SCBA Flow Test 27 @ $35</t>
  </si>
  <si>
    <t>SCBA mask disinfectant</t>
  </si>
  <si>
    <t>Scott SCBA masks - 9 @ $250</t>
  </si>
  <si>
    <t>Scott RIT bag</t>
  </si>
  <si>
    <t>Scott one-hour SCBA bottle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</si>
  <si>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</si>
  <si>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</si>
  <si>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</si>
  <si>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</si>
  <si>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</si>
  <si>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</si>
  <si>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</si>
  <si>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</si>
  <si>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</si>
  <si>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</si>
  <si>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</si>
  <si>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SOURCE OF INCOME</t>
  </si>
  <si>
    <t>TOTAL</t>
  </si>
  <si>
    <t>Fuel</t>
  </si>
  <si>
    <t>Alpha Pagers</t>
  </si>
  <si>
    <t>Telephone</t>
  </si>
  <si>
    <t>Utilities</t>
  </si>
  <si>
    <t>Postage/Handling</t>
  </si>
  <si>
    <t>Payroll</t>
  </si>
  <si>
    <t>Bank Fees</t>
  </si>
  <si>
    <t>Infectious Disease Control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</si>
  <si>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</si>
  <si>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</si>
  <si>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</si>
  <si>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</si>
  <si>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</si>
  <si>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</si>
  <si>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</si>
  <si>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</si>
  <si>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</si>
  <si>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</si>
  <si>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</si>
  <si>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</si>
  <si>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</si>
  <si>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</si>
  <si>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</si>
  <si>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</si>
  <si>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</si>
  <si>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</si>
  <si>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</si>
  <si>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</si>
  <si>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</si>
  <si>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</si>
  <si>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</si>
  <si>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</si>
  <si>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</si>
  <si>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</si>
  <si>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</si>
  <si>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</si>
  <si>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</si>
  <si>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</si>
  <si>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</si>
  <si>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</si>
  <si>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</si>
  <si>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</si>
  <si>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</si>
  <si>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</si>
  <si>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</si>
  <si>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Misc. Supplies- Penlights, Scissors, Etc</t>
  </si>
  <si>
    <t>Absorbent</t>
  </si>
  <si>
    <t>Turnout Gear Bags (20*32)</t>
  </si>
  <si>
    <t>Firehouse software annual maintenance</t>
  </si>
  <si>
    <t>Fire Extinguisher Re-Charging for each station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</si>
  <si>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</si>
  <si>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</si>
  <si>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</si>
  <si>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</si>
  <si>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</si>
  <si>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</si>
  <si>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</si>
  <si>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</si>
  <si>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</si>
  <si>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</si>
  <si>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</si>
  <si>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</si>
  <si>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</si>
  <si>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</si>
  <si>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</si>
  <si>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</si>
  <si>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</si>
  <si>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</si>
  <si>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</si>
  <si>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</si>
  <si>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</si>
  <si>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</si>
  <si>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</si>
  <si>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</si>
  <si>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</si>
  <si>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</si>
  <si>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</si>
  <si>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</si>
  <si>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</si>
  <si>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</si>
  <si>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</si>
  <si>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</si>
  <si>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</si>
  <si>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</si>
  <si>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</si>
  <si>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</si>
  <si>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</si>
  <si>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</si>
  <si>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</si>
  <si>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</si>
  <si>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</si>
  <si>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Paper - copy</t>
  </si>
  <si>
    <t>Glucometer batteries</t>
  </si>
  <si>
    <t>Inkjet Color printer replacement</t>
  </si>
  <si>
    <t>Interface for new AFD CAD</t>
  </si>
  <si>
    <t>Training- Fire &amp; Rescue</t>
  </si>
  <si>
    <t>Fire Prevention Supplies</t>
  </si>
  <si>
    <t>Oak Hill Gazette</t>
  </si>
  <si>
    <t>Fire related magazines for "coffee table" (4x)</t>
  </si>
  <si>
    <t>Firehouse Magazine  (2)</t>
  </si>
  <si>
    <t>Transmission Service</t>
  </si>
  <si>
    <t>Tires</t>
  </si>
  <si>
    <t>Vehicle Inspections</t>
  </si>
  <si>
    <t>Emergency lighting</t>
  </si>
  <si>
    <t>Round off: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</si>
  <si>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</si>
  <si>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</si>
  <si>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</si>
  <si>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</si>
  <si>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</si>
  <si>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Equipment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</si>
  <si>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</si>
  <si>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</si>
  <si>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</si>
  <si>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</si>
  <si>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</si>
  <si>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</si>
  <si>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</si>
  <si>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</si>
  <si>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</si>
  <si>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</si>
  <si>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</si>
  <si>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</si>
  <si>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</si>
  <si>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</si>
  <si>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</si>
  <si>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</si>
  <si>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34L 3-gas (CO50ppm/ME 50%lel, Air Bal)</t>
  </si>
  <si>
    <t>Isobutylene 100ppm/Air Bal (steel cylinder)</t>
  </si>
  <si>
    <t>20/20 Kits for protein/bio hazards (4 @ $30 each)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</si>
  <si>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</si>
  <si>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</si>
  <si>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</si>
  <si>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</si>
  <si>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</si>
  <si>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</si>
  <si>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</si>
  <si>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UNIFORMS &amp; PROTECTIVE GEAR                       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</si>
  <si>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</si>
  <si>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</si>
  <si>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</si>
  <si>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</si>
  <si>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</si>
  <si>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</si>
  <si>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</si>
  <si>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</si>
  <si>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</si>
  <si>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</si>
  <si>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</si>
  <si>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</si>
  <si>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</si>
  <si>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</si>
  <si>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</si>
  <si>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>Dispatch &amp; Communications</t>
  </si>
  <si>
    <t>Vehicle Supplies &amp; Equipment</t>
  </si>
  <si>
    <t xml:space="preserve">VEHICLE SUPPLIES &amp; EQUIPMENT       </t>
  </si>
  <si>
    <t>Public Education</t>
  </si>
  <si>
    <t>Annual Rates</t>
  </si>
  <si>
    <t>Debt Service 2003 bonds</t>
  </si>
  <si>
    <t>Debt service 2005 bonds</t>
  </si>
  <si>
    <t>Estimated annual charges</t>
  </si>
  <si>
    <t>Couriers</t>
  </si>
  <si>
    <t>Sam's - general supplies</t>
  </si>
  <si>
    <t>Ozarka</t>
  </si>
  <si>
    <t>Assorted general supplies (HD, Ace, others)</t>
  </si>
  <si>
    <t>Accounting consultant  - general</t>
  </si>
  <si>
    <t>Legal consultants - Fire Code</t>
  </si>
  <si>
    <t>Liquid smoke</t>
  </si>
  <si>
    <t>Vent simulator lumber</t>
  </si>
  <si>
    <t>Books - curriculum &amp; 25 books &amp; study guides aerial apparatus</t>
  </si>
  <si>
    <t>COW training - 4 training sessions w/lunches</t>
  </si>
  <si>
    <t>Christmas lights etc.</t>
  </si>
  <si>
    <t>Back-up Express annual renewal</t>
  </si>
  <si>
    <t>Switch - additional for BC</t>
  </si>
  <si>
    <t>Air Instrumentation Maintenance Kit</t>
  </si>
  <si>
    <t>Sensit Combustible Gas Leak Detector</t>
  </si>
  <si>
    <t>ICS and accountability system</t>
  </si>
  <si>
    <t>Nozzles</t>
  </si>
  <si>
    <t xml:space="preserve">Salvage Covers </t>
  </si>
  <si>
    <t>Window cleaning (outside) October &amp; April</t>
  </si>
  <si>
    <t>Air Bags - Rescue vehicle</t>
  </si>
  <si>
    <t>Booster Reel - brush truck</t>
  </si>
  <si>
    <t>Fire Hose 1 3/4", 3", 5"</t>
  </si>
  <si>
    <t>Contract Instructor pay: FO 2, RIC, D/O</t>
  </si>
  <si>
    <t>Landscape Maintenance BC</t>
  </si>
  <si>
    <t>Lawn equipment (mowers</t>
  </si>
  <si>
    <t>Expenses for inspection trips</t>
  </si>
  <si>
    <t xml:space="preserve">Apparatus </t>
  </si>
  <si>
    <t>More miscellaneous added 1/23</t>
  </si>
  <si>
    <t>CONTINGENCY - INCOME OVERAGE</t>
  </si>
  <si>
    <t>Estimated increase in income budgeted</t>
  </si>
  <si>
    <t xml:space="preserve">Barton Creek -Travis County MUD - water </t>
  </si>
  <si>
    <t xml:space="preserve">PUBLIC EDUCATION                         </t>
  </si>
  <si>
    <t xml:space="preserve">PROPERTY &amp; LIABILITY INSURANCE         </t>
  </si>
  <si>
    <t>Property &amp; Liability Insurance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</si>
  <si>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</si>
  <si>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</si>
  <si>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</si>
  <si>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</si>
  <si>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</si>
  <si>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</si>
  <si>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</si>
  <si>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</si>
  <si>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</si>
  <si>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</si>
  <si>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</si>
  <si>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 xml:space="preserve">IT Coordinator </t>
  </si>
  <si>
    <t>Office Mgr</t>
  </si>
  <si>
    <t>Medical</t>
  </si>
  <si>
    <t>Pay</t>
  </si>
  <si>
    <t>W.C.</t>
  </si>
  <si>
    <t>Other</t>
  </si>
  <si>
    <r>
      <t>Pay</t>
    </r>
    <r>
      <rPr>
        <sz val="10"/>
        <rFont val="Arial Narrow"/>
        <family val="2"/>
      </rPr>
      <t xml:space="preserve"> includes scheduled OT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</si>
  <si>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</si>
  <si>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</si>
  <si>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</si>
  <si>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</si>
  <si>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</si>
  <si>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</si>
  <si>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</si>
  <si>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* lease to be paid annually through March 2nd 2016</t>
  </si>
  <si>
    <t>Awards - service, Mackey etc.</t>
  </si>
  <si>
    <t xml:space="preserve">Quick Book Checks </t>
  </si>
  <si>
    <t>Administration fees - each bond debt - Wells Fargo</t>
  </si>
  <si>
    <t>Possible finance charges (Chase)</t>
  </si>
  <si>
    <t>TexMas - government purchasing commission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</si>
  <si>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</si>
  <si>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</si>
  <si>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</si>
  <si>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</si>
  <si>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</si>
  <si>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</si>
  <si>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</si>
  <si>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D. Ladd Pattillo - annual bond audit</t>
  </si>
  <si>
    <t>Estimate 15 meetings, average 4.5 commish</t>
  </si>
  <si>
    <t>Office 2007 licenses</t>
  </si>
  <si>
    <t>Computer parts</t>
  </si>
  <si>
    <t>MS Expressions Web</t>
  </si>
  <si>
    <t>Win2003 Cal upgrades and/or licenses</t>
  </si>
  <si>
    <t xml:space="preserve">Miscellaneous software </t>
  </si>
  <si>
    <t>Windows XP Pro upgrade (2) or Vista (2)</t>
  </si>
  <si>
    <t>Desktop PC's</t>
  </si>
  <si>
    <t>Defrag annual maint/software - Winternals/Inforad</t>
  </si>
  <si>
    <t>Laser printer - heavy duty - training</t>
  </si>
  <si>
    <t>Laptop repairs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</si>
  <si>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</si>
  <si>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</si>
  <si>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</si>
  <si>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</si>
  <si>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</si>
  <si>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</si>
  <si>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>Estimated premium for new engine</t>
  </si>
  <si>
    <t>Estimate of new building coverage</t>
  </si>
  <si>
    <t xml:space="preserve">   SUNSET VALLEY REIMBURSEMENT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</si>
  <si>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</si>
  <si>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</si>
  <si>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</si>
  <si>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</si>
  <si>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</si>
  <si>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</si>
  <si>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</si>
  <si>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BC &amp; CD station generator maintenance agreement</t>
  </si>
  <si>
    <t>Landscape Maintenance - CD</t>
  </si>
  <si>
    <t>Pump septic system (CD Station)</t>
  </si>
  <si>
    <t>New desk supplies - CD station</t>
  </si>
  <si>
    <t>Picnic tables for Station 1</t>
  </si>
  <si>
    <t>Allied Waste - both stations</t>
  </si>
  <si>
    <t xml:space="preserve">Thomas Springs - COA water </t>
  </si>
  <si>
    <t>Thomas Springs - PEC - electricity</t>
  </si>
  <si>
    <t>Fire Sprinkler Annual Inspection *</t>
  </si>
  <si>
    <t>8000 gallons @ $3.00 per gallon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</si>
  <si>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</si>
  <si>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</si>
  <si>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</si>
  <si>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</si>
  <si>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</si>
  <si>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</si>
  <si>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Equipment - all purpose lite boxes @ $127.95</t>
  </si>
  <si>
    <t>Equipment - positive ventilation fan</t>
  </si>
  <si>
    <t>Books, overhead - student handbooks</t>
  </si>
  <si>
    <t>Revenue Rescue</t>
  </si>
  <si>
    <t>435, 450</t>
  </si>
  <si>
    <t>Facility &amp; room rental &amp; billing receipts</t>
  </si>
  <si>
    <t>Stretcher</t>
  </si>
  <si>
    <t>Miscellaneous supplies</t>
  </si>
  <si>
    <t>Instructor textbooks</t>
  </si>
  <si>
    <t xml:space="preserve">Health etc. - employee TAC October and November </t>
  </si>
  <si>
    <t>Books, overhead - paper, stamps, etc.</t>
  </si>
  <si>
    <t>Books, Overhead - IFSTA manual, study guide, CD sets @ $71.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</si>
  <si>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</si>
  <si>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</si>
  <si>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</si>
  <si>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</si>
  <si>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</si>
  <si>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Gas Calibration</t>
  </si>
  <si>
    <t>Scott Rit-Pack 11 for E-301</t>
  </si>
  <si>
    <t>Fire Inspector certification-tuition, books fees for 5 employees</t>
  </si>
  <si>
    <t>Plans Examiner I cert class - tuition, books, fees *</t>
  </si>
  <si>
    <t>Peer Fitness Trainer certification class - 2</t>
  </si>
  <si>
    <t>Swift Water Rescue - 6  (3 last year)</t>
  </si>
  <si>
    <t>Library - general replacement of outdated material</t>
  </si>
  <si>
    <t>Equipment - Cut Away Fire Hydrant - ISO required</t>
  </si>
  <si>
    <t>Radiological monitoring - food &amp; drink</t>
  </si>
  <si>
    <t>Aerial Preventive Maintenance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</si>
  <si>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</si>
  <si>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</si>
  <si>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</si>
  <si>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</si>
  <si>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</si>
  <si>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</si>
  <si>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</si>
  <si>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</si>
  <si>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</si>
  <si>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</si>
  <si>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</si>
  <si>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</si>
  <si>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</si>
  <si>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</si>
  <si>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</si>
  <si>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</si>
  <si>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</si>
  <si>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</si>
  <si>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</si>
  <si>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SCBA Face Mask CBRN approved (6)</t>
  </si>
  <si>
    <t>Traffic Vests (10)</t>
  </si>
  <si>
    <t>Capital apparatus/equipment purchases</t>
  </si>
  <si>
    <t>Portable color printer for field usage</t>
  </si>
  <si>
    <t>Miscellaneous PC/network repairs</t>
  </si>
  <si>
    <t>Wells Fargo Bank  - drill tower (July) **</t>
  </si>
  <si>
    <t>paid out of forfeiture pool</t>
  </si>
  <si>
    <t>FF 2009</t>
  </si>
  <si>
    <t>Add for TCAD fees 5-19-08</t>
  </si>
  <si>
    <t>Property values up - add 5/19/08</t>
  </si>
  <si>
    <t>Delete from repair and maintenance - 5/19/08</t>
  </si>
  <si>
    <t>Delete from dispatch service - 5-19-08</t>
  </si>
  <si>
    <t>Add for reworking training budget and new classes 5/19/08</t>
  </si>
  <si>
    <t>Delete - expenses not to be incurred - 5/19/08</t>
  </si>
  <si>
    <t>Releasing to go to Combat Challenge (1st course)</t>
  </si>
  <si>
    <t>Add second course offered in August</t>
  </si>
  <si>
    <t>Reduce as per related cuts in personnel - 5-19-08</t>
  </si>
  <si>
    <t>Change 5-19-08 - contribution to Combat Challenge</t>
  </si>
  <si>
    <t>Delete for accounting consultants - 5-19-08</t>
  </si>
  <si>
    <t>Add for audit fees - 5-19-08</t>
  </si>
  <si>
    <t>Add for sales tax consultant - 5-19-08</t>
  </si>
  <si>
    <t>Circle Drive - PEC electricity - cool bldg., air, &amp; light</t>
  </si>
  <si>
    <t>Tax office 2008 - 5384 parcels @</t>
  </si>
  <si>
    <t>Health etc. - employee TAC December - September **</t>
  </si>
  <si>
    <t>EMT CERTIFICATION COURSE</t>
  </si>
  <si>
    <t xml:space="preserve">Books - </t>
  </si>
  <si>
    <t>Course coordinator</t>
  </si>
  <si>
    <t>Updated training equipment</t>
  </si>
  <si>
    <t>Office Supplies</t>
  </si>
  <si>
    <t>Uniforms</t>
  </si>
  <si>
    <t>Advertising</t>
  </si>
  <si>
    <t>EMT-I</t>
  </si>
  <si>
    <t xml:space="preserve">EMT-B </t>
  </si>
  <si>
    <t>Instructor hours</t>
  </si>
  <si>
    <t>Training equipment (one-time)</t>
  </si>
  <si>
    <t>EMS Certification School fees (2+ classes)</t>
  </si>
  <si>
    <t>Instructors: associate</t>
  </si>
  <si>
    <t>PPE repair</t>
  </si>
  <si>
    <t>PPE testing</t>
  </si>
  <si>
    <t>Equipment  repair</t>
  </si>
  <si>
    <t xml:space="preserve">Equipment - miscellaneous </t>
  </si>
  <si>
    <t>TRT monthly training</t>
  </si>
  <si>
    <t>AFD Blackboard</t>
  </si>
  <si>
    <t>Volunteer EMS</t>
  </si>
  <si>
    <t>Volunteer Fire</t>
  </si>
  <si>
    <t>EMS - monthly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</si>
  <si>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</si>
  <si>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</si>
  <si>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</si>
  <si>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</si>
  <si>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</si>
  <si>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EMT Refresher class</t>
  </si>
  <si>
    <t>Miscellaneous equipment &amp; supplies</t>
  </si>
  <si>
    <t>Live Fire</t>
  </si>
  <si>
    <t>Aerial Operator class</t>
  </si>
  <si>
    <t>Structure collapse</t>
  </si>
  <si>
    <t>Trench Rescue</t>
  </si>
  <si>
    <t>PHTLS/ITLAS class</t>
  </si>
  <si>
    <t># of students</t>
  </si>
  <si>
    <t>Monthly</t>
  </si>
  <si>
    <t>April</t>
  </si>
  <si>
    <t>Wildland Academy</t>
  </si>
  <si>
    <t>October</t>
  </si>
  <si>
    <t>May</t>
  </si>
  <si>
    <t>December</t>
  </si>
  <si>
    <t>June</t>
  </si>
  <si>
    <t>August</t>
  </si>
  <si>
    <t>Specialized Training</t>
  </si>
  <si>
    <t>unscheduled in house training</t>
  </si>
  <si>
    <t>Misc. Equip. &amp; supplies</t>
  </si>
  <si>
    <t>March</t>
  </si>
  <si>
    <t>September</t>
  </si>
  <si>
    <t xml:space="preserve"> Class Price Per Student </t>
  </si>
  <si>
    <t xml:space="preserve"> Total outside income </t>
  </si>
  <si>
    <t xml:space="preserve"> Vol. EMS - 2 hrs</t>
  </si>
  <si>
    <t>TRT Training - 3 hours</t>
  </si>
  <si>
    <t>Vol. Fire - 2 hrs</t>
  </si>
  <si>
    <t>Monthly EMS Paid - 2 hrs</t>
  </si>
  <si>
    <t>Driver Operator - 80 hrs</t>
  </si>
  <si>
    <t>Hazmat  Tech class - 80 hrs</t>
  </si>
  <si>
    <t>PHTLS/ITLS class - 16 hrs</t>
  </si>
  <si>
    <t>Fire Instructor 1 - 48 hrs</t>
  </si>
  <si>
    <t>Fire Officer 1 - 60 hrs</t>
  </si>
  <si>
    <t>Fire Instructor 2 - 48 hrs</t>
  </si>
  <si>
    <t>Fire Instructor 3 - 64 hrs</t>
  </si>
  <si>
    <t>Fire Inspector Class online - 206 hrs</t>
  </si>
  <si>
    <t>EMT Refresher class - 24 hrs</t>
  </si>
  <si>
    <t>Live Fire - 16 hrs</t>
  </si>
  <si>
    <t>Structure Collapse - 8 hrs</t>
  </si>
  <si>
    <t>Trench Rescue - 8 hrs</t>
  </si>
  <si>
    <t>Communications gear for SCBA</t>
  </si>
  <si>
    <t>10,000 gallons @ $5.00 per gallon</t>
  </si>
  <si>
    <t>Texas Fire Chiefs Academy</t>
  </si>
  <si>
    <t>EMS Conference</t>
  </si>
  <si>
    <t>JW 2 OPS</t>
  </si>
  <si>
    <t>JW, RH</t>
  </si>
  <si>
    <t>RH</t>
  </si>
  <si>
    <t>RH 1 OPS</t>
  </si>
  <si>
    <t>TCFP Facility certifications</t>
  </si>
  <si>
    <t>DSHS First Responder Organization</t>
  </si>
  <si>
    <t>DSHS CE issuing organization</t>
  </si>
  <si>
    <t>DPS license renewals</t>
  </si>
  <si>
    <t>Contribution to Combat Challenge</t>
  </si>
  <si>
    <t>COA Barton Springs Zone Permit (CD station)</t>
  </si>
  <si>
    <t>Replacement flags</t>
  </si>
  <si>
    <t>Safe-D Association</t>
  </si>
  <si>
    <t>Repairs; troubleshoot</t>
  </si>
  <si>
    <t>Time Warner digital phones</t>
  </si>
  <si>
    <t>PEP Class supplies</t>
  </si>
  <si>
    <t>Community Awareness Report/Newsletter</t>
  </si>
  <si>
    <t>Annual Report</t>
  </si>
  <si>
    <t>Cap S. Barfield</t>
  </si>
  <si>
    <t>DO J. Ramsdell</t>
  </si>
  <si>
    <t>DO J. Torres</t>
  </si>
  <si>
    <t>C. Montgomery</t>
  </si>
  <si>
    <t>R. Clark</t>
  </si>
  <si>
    <t>D. Russell</t>
  </si>
  <si>
    <t>4 yr 1 mos</t>
  </si>
  <si>
    <t>4 yr</t>
  </si>
  <si>
    <t>off prob</t>
  </si>
  <si>
    <t>new hire</t>
  </si>
  <si>
    <t>Office Manager</t>
  </si>
  <si>
    <t>District Chief</t>
  </si>
  <si>
    <t>$1.00 per parcel.</t>
  </si>
  <si>
    <t>at 53 hrs wk</t>
  </si>
  <si>
    <t>Mileage Reimbursement per Federal standard</t>
  </si>
  <si>
    <t>Fire Inspector on-line (3 @ $850)</t>
  </si>
  <si>
    <t>JW, RH,MM,ML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</si>
  <si>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</si>
  <si>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</si>
  <si>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</si>
  <si>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</si>
  <si>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</si>
  <si>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</si>
  <si>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</si>
  <si>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</si>
  <si>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Adobe Photoshop for Website Design</t>
  </si>
  <si>
    <t>Inspection / Investigation equipment</t>
  </si>
  <si>
    <t>Investigator equipment</t>
  </si>
  <si>
    <t>2009 Contingency (7.5% of M&amp;O)</t>
  </si>
  <si>
    <t>Swift water Tech 1 - 24 hrs</t>
  </si>
  <si>
    <t>Swift water Tech 2 - 24 hrs</t>
  </si>
  <si>
    <t>Aerial Operator class - 24 hrs</t>
  </si>
  <si>
    <t xml:space="preserve"> FT hire date</t>
  </si>
  <si>
    <t>DC Training</t>
  </si>
  <si>
    <t>CAP 2009</t>
  </si>
  <si>
    <t>DO 2009</t>
  </si>
  <si>
    <t>LT 2009</t>
  </si>
  <si>
    <t>Volunteers</t>
  </si>
  <si>
    <t>Part time (6 - 8)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</si>
  <si>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</si>
  <si>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</si>
  <si>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</si>
  <si>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</si>
  <si>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</si>
  <si>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E</t>
  </si>
  <si>
    <t>VEHICLES  (includes engines (apparatus))</t>
  </si>
  <si>
    <t>Instruction hours @ $30 (incl. c/o $4,770)</t>
  </si>
  <si>
    <t>Annual</t>
  </si>
  <si>
    <t>at 40 hr. wk.</t>
  </si>
  <si>
    <t>Salaries cont'd</t>
  </si>
  <si>
    <t xml:space="preserve">Training Coordinator Coord </t>
  </si>
  <si>
    <t>9% 457</t>
  </si>
  <si>
    <t xml:space="preserve">Years of Service to TCESD3:  </t>
  </si>
  <si>
    <t>Fire Service Instructor</t>
  </si>
  <si>
    <t>Sam's Club memberships @ $35 each</t>
  </si>
  <si>
    <t xml:space="preserve">Capital Area Fire Chiefs Association - Hazmat </t>
  </si>
  <si>
    <t>GW, JW, RH, MM, ML</t>
  </si>
  <si>
    <t xml:space="preserve">Commission - allowance for truck brokers </t>
  </si>
  <si>
    <t>Sales Tax Revenue Consultant</t>
  </si>
  <si>
    <t>FEMA Match (Regional Communications)</t>
  </si>
  <si>
    <t>PREVENTION</t>
  </si>
  <si>
    <t>Encumbered from 2008 PO 28665000 (DHS)</t>
  </si>
  <si>
    <t>Encumbered from 2008 PO 28665001 (FEMA)</t>
  </si>
  <si>
    <t xml:space="preserve"> Total Cost </t>
  </si>
  <si>
    <t xml:space="preserve"> $-   </t>
  </si>
  <si>
    <t>3/23/09: Add DHSH grant toward a mannequin</t>
  </si>
  <si>
    <t>3/23/09 - add matching funds for above grant</t>
  </si>
  <si>
    <t>Actual Received</t>
  </si>
  <si>
    <t>3/23/09 : move grants to appropriate categories for Fema and DSHS</t>
  </si>
  <si>
    <t>Principal &amp; Interest</t>
  </si>
  <si>
    <t>Hardware for Dispatch Control of Repeater</t>
  </si>
  <si>
    <r>
      <t xml:space="preserve">Unscheduled in-house and outside training </t>
    </r>
    <r>
      <rPr>
        <i/>
        <sz val="10"/>
        <rFont val="Arial Narrow"/>
        <family val="2"/>
      </rPr>
      <t>(CAFS/Hi-Angle etc.)</t>
    </r>
  </si>
  <si>
    <r>
      <t>IAFC</t>
    </r>
    <r>
      <rPr>
        <sz val="10"/>
        <rFont val="Arial Narrow"/>
        <family val="2"/>
      </rPr>
      <t xml:space="preserve"> International.  Dallas 2009 (pay 09)</t>
    </r>
  </si>
  <si>
    <r>
      <t xml:space="preserve">SAFE-D </t>
    </r>
    <r>
      <rPr>
        <sz val="10"/>
        <rFont val="Arial Narrow"/>
        <family val="2"/>
      </rPr>
      <t xml:space="preserve">  February (5 persons) </t>
    </r>
  </si>
  <si>
    <r>
      <t xml:space="preserve">FIRE RESCUE </t>
    </r>
    <r>
      <rPr>
        <u/>
        <sz val="10"/>
        <rFont val="Arial Narrow"/>
        <family val="2"/>
      </rPr>
      <t>CONFERENCE &amp; EXPOSITION</t>
    </r>
  </si>
  <si>
    <t xml:space="preserve">Full time employees 457 contribution </t>
  </si>
  <si>
    <t>R. Iverson</t>
  </si>
  <si>
    <t>6yrs</t>
  </si>
  <si>
    <t>8 yr 11 mos</t>
  </si>
  <si>
    <t>9 yr</t>
  </si>
  <si>
    <t xml:space="preserve">6 yr </t>
  </si>
  <si>
    <t>4 yr 11 mos</t>
  </si>
  <si>
    <t>5 yr 1 mos</t>
  </si>
  <si>
    <t>3 yr 10 mos</t>
  </si>
  <si>
    <t>8 yr 9 mos</t>
  </si>
  <si>
    <t>5 yr 6 mos</t>
  </si>
  <si>
    <t>1 yr 9 mos</t>
  </si>
  <si>
    <t>7½ mos</t>
  </si>
  <si>
    <t>8yr 5 mos</t>
  </si>
  <si>
    <t>6 yr 4 mos</t>
  </si>
  <si>
    <r>
      <t xml:space="preserve">Cell phones (replace 2 phones w/data - </t>
    </r>
    <r>
      <rPr>
        <sz val="9"/>
        <rFont val="Arial Narrow"/>
        <family val="2"/>
      </rPr>
      <t>DC &amp; code LT)</t>
    </r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</si>
  <si>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</si>
  <si>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Estimate - change in personnel assignments</t>
  </si>
  <si>
    <t>3.89, 1.37, .90  2010</t>
  </si>
  <si>
    <t>0.48, 1.37, .90  2010</t>
  </si>
  <si>
    <t>5.16, 1.37, .90  2010</t>
  </si>
  <si>
    <t xml:space="preserve">Workers Comp - firefighters </t>
  </si>
  <si>
    <t>Workers Comp - clerical</t>
  </si>
  <si>
    <t>Workers Comp - volunteers</t>
  </si>
  <si>
    <t>Cap T Cozby</t>
  </si>
  <si>
    <t>Cap J Patton</t>
  </si>
  <si>
    <t>Unemployment Insurance - FUTA @ $56 x 42+</t>
  </si>
  <si>
    <t>Wellness program &amp; infectious disease control (10 based on history)</t>
  </si>
  <si>
    <t>exp 1.16 2009</t>
  </si>
  <si>
    <t>ext 1.16 2009</t>
  </si>
  <si>
    <t>S. Caudle</t>
  </si>
  <si>
    <t>1 yr 2 mos</t>
  </si>
  <si>
    <t>Tax office: 07-08 use same rate 5273 parcels for tax office:  $1.02</t>
  </si>
  <si>
    <t>Tax Office - April 09:  est.  5408 parcels, June 09 rate for FY 2010:  1.03  which would be  5570..24</t>
  </si>
  <si>
    <t>[Actually receive 1.96% of sales.]</t>
  </si>
  <si>
    <t>Added for 2009</t>
  </si>
  <si>
    <t>ESD designated, COA serviced</t>
  </si>
  <si>
    <t>On Sunset Valley property</t>
  </si>
  <si>
    <t>CAD to Firehouse interface</t>
  </si>
  <si>
    <t>3/2309  Add value of FEMA grant  regional radios</t>
  </si>
  <si>
    <t>3/23/09 - Move from matching funds to FEMA grant</t>
  </si>
  <si>
    <t>Reduction in June 2009 (TCAD)</t>
  </si>
  <si>
    <t>10,000 gallons @ $4.00 per gallon</t>
  </si>
  <si>
    <t>Reduction in estimate June 2009</t>
  </si>
  <si>
    <t>Helmet safety lighting</t>
  </si>
  <si>
    <t>Amendments to uniforms - past years</t>
  </si>
  <si>
    <t>Amendments to gear - past years</t>
  </si>
  <si>
    <r>
      <t xml:space="preserve">   UNIFORM WORKSHEET  </t>
    </r>
    <r>
      <rPr>
        <b/>
        <sz val="20"/>
        <rFont val="Arial"/>
        <family val="2"/>
      </rPr>
      <t/>
    </r>
  </si>
  <si>
    <t>Res-Q-Pod (7 @ $90)</t>
  </si>
  <si>
    <t>CPAP (15 @ $45 each)</t>
  </si>
  <si>
    <t>King airway tube (20 @ $60 each)</t>
  </si>
  <si>
    <t>Amended 5/18 for HazMat trailer &amp; truck</t>
  </si>
  <si>
    <t>Fire, Rescue &amp; EMS Training Worksheet  2010</t>
  </si>
  <si>
    <t xml:space="preserve"> Category </t>
  </si>
  <si>
    <t xml:space="preserve"> Month </t>
  </si>
  <si>
    <t xml:space="preserve"> Cost per student </t>
  </si>
  <si>
    <t>?</t>
  </si>
  <si>
    <t>January</t>
  </si>
  <si>
    <t>February/August</t>
  </si>
  <si>
    <t xml:space="preserve"> # of outside students </t>
  </si>
  <si>
    <t>Drill Field use</t>
  </si>
  <si>
    <t xml:space="preserve">3/23/09: remove for classes not to be held </t>
  </si>
  <si>
    <t>Fire Officer 1</t>
  </si>
  <si>
    <t>5/18/09 addition of FEMA grant and matching funds (3200)</t>
  </si>
  <si>
    <t>TC,SB,SF</t>
  </si>
  <si>
    <t>2010 INCOME for EMT-B and EMT-I classes</t>
  </si>
  <si>
    <t>EMT-B</t>
  </si>
  <si>
    <t>2 students internal</t>
  </si>
  <si>
    <t>EMT-I class</t>
  </si>
  <si>
    <t>16 students @ $1750</t>
  </si>
  <si>
    <t>6 students internal</t>
  </si>
  <si>
    <t>C. Ford</t>
  </si>
  <si>
    <t>J. Martinez</t>
  </si>
  <si>
    <t>D. Bluemel</t>
  </si>
  <si>
    <t>3 mos</t>
  </si>
  <si>
    <t>2½ mos</t>
  </si>
  <si>
    <t>2 mos</t>
  </si>
  <si>
    <t>DO S. Fiebig **</t>
  </si>
  <si>
    <t xml:space="preserve">** rate would be figured to fit w/admin </t>
  </si>
  <si>
    <t>Reduction 6/22</t>
  </si>
  <si>
    <t>reduction 6/22/09 - Texas SUI</t>
  </si>
  <si>
    <t>Landscape maintenance - 3 months TS</t>
  </si>
  <si>
    <t>amended again 9/24/07</t>
  </si>
  <si>
    <t>less than estimated - amended 7/22/08</t>
  </si>
  <si>
    <t>Added for agreement amended November 08</t>
  </si>
  <si>
    <t>Miscellaneous tools</t>
  </si>
  <si>
    <t>Dry Erase boards ($200 for 2008 but didn't get added in)</t>
  </si>
  <si>
    <t>Left in budget - not spent</t>
  </si>
  <si>
    <t>Off-site email hosting</t>
  </si>
  <si>
    <t>2010 contingency (7.5% of M&amp;O)</t>
  </si>
  <si>
    <t>5/18 amendment funds gone for FEMA</t>
  </si>
  <si>
    <t>5/18/09 mannequin cost less than expected</t>
  </si>
  <si>
    <t>5/18/09 items set aside not to be granted</t>
  </si>
  <si>
    <t>Health Insurance - TAC credit (awarded monthly)</t>
  </si>
  <si>
    <t>TUFF SHED will be $102 annually.  Premium is waived for FY 2009</t>
  </si>
  <si>
    <t>Amended 6/22/09</t>
  </si>
  <si>
    <t>Lt. R. Bergman</t>
  </si>
  <si>
    <t>DO T. Koiro</t>
  </si>
  <si>
    <t>M. Dalland</t>
  </si>
  <si>
    <t>Safeware maintenance contract</t>
  </si>
  <si>
    <t>Allowance for Prevention uniforms</t>
  </si>
  <si>
    <t>INCOME:</t>
  </si>
  <si>
    <t>\</t>
  </si>
  <si>
    <t>Estimate 19 meetings; most of 4 commissioners attend</t>
  </si>
  <si>
    <t>Reduced 8/24/09</t>
  </si>
  <si>
    <t>Added - more tax, more %  8/24</t>
  </si>
  <si>
    <t>Reduction 8/24</t>
  </si>
  <si>
    <t>Amended 8/24 for ambulance and flashover unit</t>
  </si>
  <si>
    <t>reduced health insurance (18000) and wellness:</t>
  </si>
  <si>
    <t>Reduced legal services 8/24</t>
  </si>
  <si>
    <t>Reduction in phone (mostly AT&amp;T)</t>
  </si>
  <si>
    <t>Reduction 8/24 - less than estimated:</t>
  </si>
  <si>
    <t>Wellness Program (with IDC 2010)</t>
  </si>
  <si>
    <t>Live Fire PPE rental</t>
  </si>
  <si>
    <t>Cost of educating our own</t>
  </si>
  <si>
    <t>Number</t>
  </si>
  <si>
    <t>Approved Budget</t>
  </si>
  <si>
    <t>Drill Field Materials smoke, lumber</t>
  </si>
  <si>
    <t>FF 2010</t>
  </si>
  <si>
    <t>DO 2010</t>
  </si>
  <si>
    <t>LT 2010</t>
  </si>
  <si>
    <t>CAP 2010</t>
  </si>
  <si>
    <t>Firefighter: $13.12</t>
  </si>
  <si>
    <t>Engineer: $14.47</t>
  </si>
  <si>
    <t>Captain: $18.00</t>
  </si>
  <si>
    <t>Lieutenant: $15.60</t>
  </si>
  <si>
    <t>LONGEVITY INCENTIVE - Effective 10/01/09</t>
  </si>
  <si>
    <t>A percentage of our property tax is paid into the Debt Service Funds each month</t>
  </si>
  <si>
    <t>Bills (principal &amp; interest: debt retirement) are paid out of the DSF accounts twice per year only.</t>
  </si>
  <si>
    <t>7yrs 8 mos</t>
  </si>
  <si>
    <t>5 yrs</t>
  </si>
  <si>
    <t>EMT corodinator</t>
  </si>
  <si>
    <t>1-year FFs (6)*</t>
  </si>
  <si>
    <t>hired 2/16 - 8/10/09</t>
  </si>
  <si>
    <t>Annual BC credit</t>
  </si>
  <si>
    <t>Code Enforce DO.</t>
  </si>
  <si>
    <t>y</t>
  </si>
  <si>
    <t>Vending machines - added 12-21-09</t>
  </si>
  <si>
    <t>485, 87, 90, 99</t>
  </si>
  <si>
    <t>Fire Academy fees-added 52315. 2/22/10</t>
  </si>
  <si>
    <t>Amended 2/22/10</t>
  </si>
  <si>
    <t>VENDING MACHINES</t>
  </si>
  <si>
    <t>BEGAN IN FY 2010</t>
  </si>
  <si>
    <t>Supplies for food and drink machines</t>
  </si>
  <si>
    <t>Vending machine supplies</t>
  </si>
  <si>
    <t xml:space="preserve">Actual Received </t>
  </si>
  <si>
    <t>Reimbursements</t>
  </si>
  <si>
    <t>Amended 2010 budget</t>
  </si>
  <si>
    <t>Latest amended 2010 budget</t>
  </si>
  <si>
    <t>This is 2010 WS</t>
  </si>
  <si>
    <t>SF</t>
  </si>
  <si>
    <t>Sales tax</t>
  </si>
  <si>
    <t>DO E. Sites</t>
  </si>
  <si>
    <t>RDO A. Lyngaas</t>
  </si>
  <si>
    <t>RDO B. Storer</t>
  </si>
  <si>
    <t>D. Davis</t>
  </si>
  <si>
    <t>Short Term disability - base x 31 FT</t>
  </si>
  <si>
    <t>Paychex delivery fees (4) plus  Lone Star</t>
  </si>
  <si>
    <t>DO NOT HAVE TO PAY</t>
  </si>
  <si>
    <t>Texas SUI  @ $110 x 32+ allowance $1,000 for PT</t>
  </si>
  <si>
    <t>SUI</t>
  </si>
  <si>
    <t xml:space="preserve">Operational Rates of Pay 2009, 2010 &amp; 2011 </t>
  </si>
  <si>
    <t>FF 2011</t>
  </si>
  <si>
    <t>NEEDS TO CHANGE</t>
  </si>
  <si>
    <t>Short term disability for 31 FT Paid</t>
  </si>
  <si>
    <t>John Lewis, CPA P.C. - auditors</t>
  </si>
  <si>
    <t>Accident &amp; Sickness - VFIS/CAFCA</t>
  </si>
  <si>
    <t>Actual 2010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</si>
  <si>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</si>
  <si>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</si>
  <si>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</si>
  <si>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</si>
  <si>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</si>
  <si>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so here is L only</t>
  </si>
  <si>
    <t>PP's</t>
  </si>
  <si>
    <t>Bus. Mgr. (38, 35)</t>
  </si>
  <si>
    <t xml:space="preserve">EMS Part time </t>
  </si>
  <si>
    <t xml:space="preserve">Prevention PT </t>
  </si>
  <si>
    <t xml:space="preserve">Training PT </t>
  </si>
  <si>
    <t xml:space="preserve">IT Part time </t>
  </si>
  <si>
    <t xml:space="preserve">Mini engine with CAFS </t>
  </si>
  <si>
    <t>US Bank - copiers ***</t>
  </si>
  <si>
    <t>*** lease to be paid monthly through March 2014</t>
  </si>
  <si>
    <t>Tax Office will charge $1.11 per parcel for collection in FY 2011</t>
  </si>
  <si>
    <r>
      <t xml:space="preserve">Glen Brucks - estimate for 2008 work is $10,826 - </t>
    </r>
    <r>
      <rPr>
        <b/>
        <sz val="11"/>
        <rFont val="Arial Narrow"/>
        <family val="2"/>
      </rPr>
      <t>June 3rd 2008</t>
    </r>
    <r>
      <rPr>
        <sz val="11"/>
        <rFont val="Arial Narrow"/>
        <family val="2"/>
      </rPr>
      <t xml:space="preserve"> - TCAD// Actual 10,653</t>
    </r>
  </si>
  <si>
    <r>
      <t xml:space="preserve">Glen Brucks </t>
    </r>
    <r>
      <rPr>
        <b/>
        <sz val="11"/>
        <rFont val="Arial Narrow"/>
        <family val="2"/>
      </rPr>
      <t>June 25th 2009</t>
    </r>
    <r>
      <rPr>
        <sz val="11"/>
        <rFont val="Arial Narrow"/>
        <family val="2"/>
      </rPr>
      <t xml:space="preserve"> - estimate $10,720/actual 10,570.52</t>
    </r>
  </si>
  <si>
    <t>Patrick Brown - proposed 2011 TCAD budget includes as income levy from TCESD3 of 2895.23 per quarter</t>
  </si>
  <si>
    <t>However - the last quarter will be in the 2012 budget and the fall 2010 quarter will be paid as per TCADs</t>
  </si>
  <si>
    <t>2010 budget.  This was 2642.53. Therefore proposed budget for 2011 is 3x2895.23+2642.53=11,328.22</t>
  </si>
  <si>
    <t>As of April 2010, ESD3 had 5487 parcels; budget for 5500</t>
  </si>
  <si>
    <t>Reduction May 24, 2010 (not pay 4th Qtr TCAD)</t>
  </si>
  <si>
    <t>Property values (2009) down</t>
  </si>
  <si>
    <t>Average property values up for calendar 2009:  8 - 11% - actually went down</t>
  </si>
  <si>
    <t>Property values again down in 2010</t>
  </si>
  <si>
    <t>Amended 5/24/10 - came in less than estimated</t>
  </si>
  <si>
    <t>Reduction 5/24/10 - not offering EMT-I and others came in less</t>
  </si>
  <si>
    <t>amended 5/24/10 - premiums less than estimated</t>
  </si>
  <si>
    <t>amended 5/24/10 to allow for more than originally estimated</t>
  </si>
  <si>
    <t>amended 5/24/10 - grants not to be awarded and grants reduced</t>
  </si>
  <si>
    <t>new FF</t>
  </si>
  <si>
    <t>1 mos</t>
  </si>
  <si>
    <t>at 10/1/10</t>
  </si>
  <si>
    <t>Electronic Patient Care Record services</t>
  </si>
  <si>
    <t>10,000 @ $3.40 per gallon</t>
  </si>
  <si>
    <t>Cascade pump &amp; 2 bottles (Support 301)</t>
  </si>
  <si>
    <t>PHTLS Refresher</t>
  </si>
  <si>
    <t>Swift Water Tech 1 &amp; 2</t>
  </si>
  <si>
    <t>Swift water tech refresher</t>
  </si>
  <si>
    <t>General Rescue</t>
  </si>
  <si>
    <t>Level 1 &amp; 2 ropes</t>
  </si>
  <si>
    <t>Truck company officer</t>
  </si>
  <si>
    <t>Live Fire supplies (hay, propane, wood, etc.)</t>
  </si>
  <si>
    <t>Rehab/hydration supplies</t>
  </si>
  <si>
    <t>Adjunct instructor</t>
  </si>
  <si>
    <t>48 students @ $775 each</t>
  </si>
  <si>
    <t>WC based on salary</t>
  </si>
  <si>
    <t>Water quality pond maintenance (station 301)</t>
  </si>
  <si>
    <t>GW, JW, RH</t>
  </si>
  <si>
    <t>Professional Association memberships</t>
  </si>
  <si>
    <t>Portable tablet PCs for field reporting</t>
  </si>
  <si>
    <t>Legal consultants - KC, JC, DY</t>
  </si>
  <si>
    <t>FEMA Match (vehicle)</t>
  </si>
  <si>
    <t>Estimate 2011</t>
  </si>
  <si>
    <t>5 commissioners, 13 meetings</t>
  </si>
  <si>
    <t>Boots</t>
  </si>
  <si>
    <t>Lt  C. Kubin</t>
  </si>
  <si>
    <t>DO K Grieser</t>
  </si>
  <si>
    <t>Lt  A. Young</t>
  </si>
  <si>
    <t>DO R. Lemke</t>
  </si>
  <si>
    <t>457 (b) Plan - full time employees only 9½%</t>
  </si>
  <si>
    <t xml:space="preserve"> Based on recent usage at 1.42 per hour </t>
  </si>
  <si>
    <t xml:space="preserve"> Based on recent usage</t>
  </si>
  <si>
    <t>Estimate of part time or paid volunteers approx 1450 hours @ $11.12</t>
  </si>
  <si>
    <t>Drill Tower Inspection (every 2 years)</t>
  </si>
  <si>
    <t>Central Texas Fire Investigators</t>
  </si>
  <si>
    <t>Intuit -  QuickBooks upgrade</t>
  </si>
  <si>
    <t>Proposed FY2011 Budget</t>
  </si>
  <si>
    <r>
      <t xml:space="preserve">Health Ins. - full time only - </t>
    </r>
    <r>
      <rPr>
        <sz val="9"/>
        <rFont val="Cambria"/>
        <family val="1"/>
      </rPr>
      <t>32 employees</t>
    </r>
    <r>
      <rPr>
        <sz val="8"/>
        <rFont val="Cambria"/>
        <family val="1"/>
      </rPr>
      <t xml:space="preserve"> (includes reimbursement from employees)</t>
    </r>
  </si>
  <si>
    <t>SOT x 26</t>
  </si>
  <si>
    <t>TML - return of equity from past years</t>
  </si>
  <si>
    <t>TML return of equit from past years</t>
  </si>
  <si>
    <t>completed at 10/1/10</t>
  </si>
  <si>
    <t>Family Picnic</t>
  </si>
  <si>
    <t>% change yr to yr</t>
  </si>
  <si>
    <t>Comments</t>
  </si>
  <si>
    <t>Worker's Comp</t>
  </si>
  <si>
    <t>$50K for retrofit/replacement</t>
  </si>
  <si>
    <t>decrease "miscellaneous" supplies</t>
  </si>
  <si>
    <t>Ladder Officer class, Rope Training</t>
  </si>
  <si>
    <t>Initial stock up complete</t>
  </si>
  <si>
    <t>Out of MAPP, no combat Challenge Team</t>
  </si>
  <si>
    <t>Copy Machines moved to 601</t>
  </si>
  <si>
    <t>Email System (bill half to ESD9)</t>
  </si>
  <si>
    <t>No Flyers/Invitations for Open House</t>
  </si>
  <si>
    <t>FY09 Grants moved to categories</t>
  </si>
  <si>
    <t>Equipment up to date</t>
  </si>
  <si>
    <t>Removed</t>
  </si>
  <si>
    <t>RDO Phillip Elkins</t>
  </si>
  <si>
    <t>A. Lee</t>
  </si>
  <si>
    <t># of parcels increase</t>
  </si>
  <si>
    <t>EMT-I Training (12 students)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</si>
</sst>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[$$-409]* #,##0.00_);_([$$-409]* \(#,##0.00\);_([$$-409]* &quot;-&quot;??_);_(@_)"/>
    <numFmt numFmtId="167" formatCode="[$-409]d\-mmm\-yy;@"/>
  </numFmts>
  <fonts count="69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i/>
      <sz val="11"/>
      <color indexed="12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i/>
      <sz val="8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b/>
      <i/>
      <sz val="10"/>
      <color indexed="12"/>
      <name val="Arial Narrow"/>
      <family val="2"/>
    </font>
    <font>
      <sz val="10"/>
      <color indexed="17"/>
      <name val="Arial Narrow"/>
      <family val="2"/>
    </font>
    <font>
      <sz val="10"/>
      <color indexed="21"/>
      <name val="Arial Narrow"/>
      <family val="2"/>
    </font>
    <font>
      <b/>
      <sz val="8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20"/>
      <name val="Arial Narrow"/>
      <family val="2"/>
    </font>
    <font>
      <i/>
      <sz val="10"/>
      <name val="Arial"/>
      <family val="2"/>
    </font>
    <font>
      <b/>
      <sz val="10"/>
      <color rgb="FF0070C0"/>
      <name val="Arial Narrow"/>
      <family val="2"/>
    </font>
    <font>
      <b/>
      <sz val="11"/>
      <color rgb="FF0070C0"/>
      <name val="Arial Narrow"/>
      <family val="2"/>
    </font>
    <font>
      <i/>
      <sz val="9"/>
      <name val="Arial"/>
      <family val="2"/>
    </font>
    <font>
      <b/>
      <sz val="9"/>
      <color theme="4"/>
      <name val="Arial Narrow"/>
      <family val="2"/>
    </font>
    <font>
      <sz val="14"/>
      <name val="Cambria"/>
      <family val="1"/>
    </font>
    <font>
      <sz val="9"/>
      <name val="Cambria"/>
      <family val="1"/>
    </font>
    <font>
      <sz val="8"/>
      <name val="Cambria"/>
      <family val="1"/>
    </font>
    <font>
      <sz val="11"/>
      <name val="Cambria"/>
      <family val="1"/>
    </font>
    <font>
      <sz val="12"/>
      <name val="Cambria"/>
      <family val="1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65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9" fillId="0" borderId="4" xfId="0" applyFont="1" applyBorder="1"/>
    <xf numFmtId="0" fontId="21" fillId="0" borderId="0" xfId="0" applyFont="1" applyBorder="1"/>
    <xf numFmtId="44" fontId="4" fillId="0" borderId="16" xfId="1" applyFont="1" applyBorder="1"/>
    <xf numFmtId="44" fontId="15" fillId="0" borderId="0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44" fontId="12" fillId="0" borderId="2" xfId="1" applyFont="1" applyBorder="1" applyAlignment="1">
      <alignment horizontal="center"/>
    </xf>
    <xf numFmtId="0" fontId="9" fillId="0" borderId="1" xfId="0" applyFont="1" applyBorder="1"/>
    <xf numFmtId="44" fontId="12" fillId="0" borderId="1" xfId="1" applyFont="1" applyBorder="1" applyAlignment="1">
      <alignment horizontal="center"/>
    </xf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44" fontId="15" fillId="0" borderId="0" xfId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44" fontId="12" fillId="0" borderId="0" xfId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4" fillId="0" borderId="16" xfId="1" applyFont="1" applyBorder="1" applyAlignment="1">
      <alignment horizontal="center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center"/>
    </xf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44" fontId="15" fillId="0" borderId="16" xfId="1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 applyAlignment="1"/>
    <xf numFmtId="44" fontId="9" fillId="2" borderId="16" xfId="0" applyNumberFormat="1" applyFont="1" applyFill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44" fontId="12" fillId="0" borderId="21" xfId="1" applyNumberFormat="1" applyFont="1" applyBorder="1" applyAlignment="1">
      <alignment horizontal="center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5" fillId="3" borderId="26" xfId="0" applyFont="1" applyFill="1" applyBorder="1" applyAlignment="1">
      <alignment horizontal="left"/>
    </xf>
    <xf numFmtId="49" fontId="5" fillId="3" borderId="26" xfId="1" applyNumberFormat="1" applyFont="1" applyFill="1" applyBorder="1" applyAlignment="1">
      <alignment horizontal="center"/>
    </xf>
    <xf numFmtId="0" fontId="5" fillId="3" borderId="26" xfId="0" applyFont="1" applyFill="1" applyBorder="1"/>
    <xf numFmtId="0" fontId="4" fillId="3" borderId="26" xfId="0" applyFont="1" applyFill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9" xfId="0" applyNumberFormat="1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9" xfId="0" applyNumberFormat="1" applyFont="1" applyFill="1" applyBorder="1" applyAlignment="1">
      <alignment horizontal="center"/>
    </xf>
    <xf numFmtId="0" fontId="9" fillId="0" borderId="30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24" fillId="0" borderId="2" xfId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5" fillId="3" borderId="26" xfId="1" applyFont="1" applyFill="1" applyBorder="1"/>
    <xf numFmtId="0" fontId="5" fillId="3" borderId="26" xfId="1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8" fillId="3" borderId="29" xfId="0" applyFont="1" applyFill="1" applyBorder="1" applyAlignment="1">
      <alignment horizontal="left"/>
    </xf>
    <xf numFmtId="0" fontId="15" fillId="3" borderId="26" xfId="0" applyFont="1" applyFill="1" applyBorder="1" applyAlignment="1">
      <alignment horizontal="center"/>
    </xf>
    <xf numFmtId="0" fontId="18" fillId="0" borderId="2" xfId="1" applyNumberFormat="1" applyFont="1" applyBorder="1" applyAlignment="1">
      <alignment horizontal="center"/>
    </xf>
    <xf numFmtId="0" fontId="9" fillId="0" borderId="0" xfId="0" applyFont="1" applyBorder="1"/>
    <xf numFmtId="0" fontId="18" fillId="3" borderId="34" xfId="1" applyNumberFormat="1" applyFont="1" applyFill="1" applyBorder="1" applyAlignment="1">
      <alignment horizontal="center"/>
    </xf>
    <xf numFmtId="0" fontId="18" fillId="0" borderId="0" xfId="0" applyFont="1" applyBorder="1"/>
    <xf numFmtId="0" fontId="18" fillId="3" borderId="26" xfId="0" applyFont="1" applyFill="1" applyBorder="1" applyAlignment="1">
      <alignment horizontal="left"/>
    </xf>
    <xf numFmtId="0" fontId="18" fillId="3" borderId="26" xfId="1" applyNumberFormat="1" applyFont="1" applyFill="1" applyBorder="1" applyAlignment="1">
      <alignment horizontal="center"/>
    </xf>
    <xf numFmtId="44" fontId="18" fillId="3" borderId="26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7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1" applyNumberFormat="1" applyFont="1" applyBorder="1"/>
    <xf numFmtId="44" fontId="12" fillId="0" borderId="19" xfId="0" applyNumberFormat="1" applyFont="1" applyBorder="1"/>
    <xf numFmtId="0" fontId="17" fillId="0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4" fontId="12" fillId="0" borderId="16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44" fontId="12" fillId="0" borderId="47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7" fillId="0" borderId="16" xfId="0" applyFont="1" applyFill="1" applyBorder="1"/>
    <xf numFmtId="0" fontId="12" fillId="0" borderId="16" xfId="0" applyFont="1" applyFill="1" applyBorder="1" applyAlignment="1">
      <alignment horizontal="left"/>
    </xf>
    <xf numFmtId="0" fontId="12" fillId="0" borderId="0" xfId="0" applyFont="1"/>
    <xf numFmtId="0" fontId="12" fillId="0" borderId="19" xfId="0" applyFont="1" applyBorder="1" applyAlignment="1">
      <alignment horizontal="left"/>
    </xf>
    <xf numFmtId="44" fontId="12" fillId="0" borderId="21" xfId="0" applyNumberFormat="1" applyFont="1" applyBorder="1"/>
    <xf numFmtId="0" fontId="12" fillId="0" borderId="47" xfId="0" applyFont="1" applyBorder="1"/>
    <xf numFmtId="44" fontId="12" fillId="0" borderId="47" xfId="0" applyNumberFormat="1" applyFont="1" applyBorder="1"/>
    <xf numFmtId="44" fontId="27" fillId="0" borderId="16" xfId="1" applyFont="1" applyBorder="1" applyAlignment="1">
      <alignment horizontal="center"/>
    </xf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2" fillId="0" borderId="47" xfId="0" applyNumberFormat="1" applyFont="1" applyBorder="1" applyAlignment="1">
      <alignment horizontal="center"/>
    </xf>
    <xf numFmtId="44" fontId="28" fillId="0" borderId="16" xfId="1" applyNumberFormat="1" applyFont="1" applyBorder="1" applyAlignment="1">
      <alignment horizontal="center"/>
    </xf>
    <xf numFmtId="0" fontId="27" fillId="0" borderId="0" xfId="0" applyFont="1" applyBorder="1"/>
    <xf numFmtId="0" fontId="22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9" fillId="0" borderId="29" xfId="0" applyFont="1" applyBorder="1"/>
    <xf numFmtId="0" fontId="9" fillId="0" borderId="24" xfId="0" applyFont="1" applyBorder="1"/>
    <xf numFmtId="0" fontId="31" fillId="0" borderId="0" xfId="0" applyFont="1"/>
    <xf numFmtId="8" fontId="12" fillId="0" borderId="16" xfId="0" applyNumberFormat="1" applyFont="1" applyBorder="1"/>
    <xf numFmtId="44" fontId="17" fillId="0" borderId="16" xfId="1" applyNumberFormat="1" applyFont="1" applyBorder="1" applyAlignment="1">
      <alignment horizontal="center"/>
    </xf>
    <xf numFmtId="44" fontId="12" fillId="0" borderId="52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42" fontId="9" fillId="0" borderId="3" xfId="1" applyNumberFormat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2" fillId="3" borderId="48" xfId="0" applyFont="1" applyFill="1" applyBorder="1" applyAlignment="1">
      <alignment horizontal="center"/>
    </xf>
    <xf numFmtId="42" fontId="9" fillId="0" borderId="16" xfId="0" applyNumberFormat="1" applyFont="1" applyBorder="1"/>
    <xf numFmtId="42" fontId="33" fillId="0" borderId="0" xfId="0" applyNumberFormat="1" applyFont="1"/>
    <xf numFmtId="44" fontId="11" fillId="0" borderId="57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44" fontId="12" fillId="0" borderId="0" xfId="0" applyNumberFormat="1" applyFont="1"/>
    <xf numFmtId="42" fontId="9" fillId="0" borderId="71" xfId="0" applyNumberFormat="1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4" xfId="0" applyNumberFormat="1" applyFont="1" applyFill="1" applyBorder="1"/>
    <xf numFmtId="42" fontId="9" fillId="2" borderId="51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9" xfId="0" applyFont="1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13" fillId="0" borderId="64" xfId="0" applyFont="1" applyBorder="1" applyAlignment="1">
      <alignment horizontal="left" vertical="center"/>
    </xf>
    <xf numFmtId="0" fontId="0" fillId="0" borderId="38" xfId="0" applyBorder="1" applyAlignment="1">
      <alignment horizontal="centerContinuous" vertical="center"/>
    </xf>
    <xf numFmtId="0" fontId="0" fillId="0" borderId="38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45" xfId="0" applyBorder="1" applyAlignment="1">
      <alignment vertical="center"/>
    </xf>
    <xf numFmtId="0" fontId="6" fillId="0" borderId="45" xfId="0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0" fillId="0" borderId="50" xfId="0" applyBorder="1"/>
    <xf numFmtId="0" fontId="13" fillId="4" borderId="27" xfId="0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73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righ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right" vertical="center"/>
    </xf>
    <xf numFmtId="164" fontId="0" fillId="0" borderId="74" xfId="0" applyNumberFormat="1" applyBorder="1" applyAlignment="1">
      <alignment horizontal="center" vertical="center"/>
    </xf>
    <xf numFmtId="164" fontId="0" fillId="0" borderId="75" xfId="0" applyNumberForma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64" fontId="0" fillId="4" borderId="50" xfId="0" applyNumberFormat="1" applyFill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76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0" fontId="12" fillId="0" borderId="77" xfId="0" applyFont="1" applyFill="1" applyBorder="1" applyAlignment="1">
      <alignment vertical="top" wrapText="1"/>
    </xf>
    <xf numFmtId="44" fontId="12" fillId="0" borderId="77" xfId="1" applyNumberFormat="1" applyFont="1" applyFill="1" applyBorder="1"/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7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7" xfId="2" applyFont="1" applyBorder="1" applyAlignment="1"/>
    <xf numFmtId="165" fontId="6" fillId="0" borderId="27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0" xfId="2" applyFont="1" applyBorder="1"/>
    <xf numFmtId="0" fontId="8" fillId="0" borderId="78" xfId="0" applyNumberFormat="1" applyFont="1" applyBorder="1" applyAlignment="1">
      <alignment horizontal="center"/>
    </xf>
    <xf numFmtId="0" fontId="14" fillId="0" borderId="79" xfId="0" applyFont="1" applyBorder="1" applyAlignment="1">
      <alignment horizontal="left"/>
    </xf>
    <xf numFmtId="0" fontId="36" fillId="0" borderId="27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0" fontId="23" fillId="0" borderId="13" xfId="0" applyFont="1" applyBorder="1" applyAlignment="1">
      <alignment horizontal="left" vertical="center"/>
    </xf>
    <xf numFmtId="44" fontId="9" fillId="0" borderId="13" xfId="0" applyNumberFormat="1" applyFont="1" applyFill="1" applyBorder="1" applyAlignment="1">
      <alignment horizontal="left"/>
    </xf>
    <xf numFmtId="42" fontId="9" fillId="0" borderId="13" xfId="1" applyNumberFormat="1" applyFont="1" applyBorder="1"/>
    <xf numFmtId="44" fontId="22" fillId="0" borderId="16" xfId="0" applyNumberFormat="1" applyFont="1" applyBorder="1" applyAlignment="1">
      <alignment horizontal="center"/>
    </xf>
    <xf numFmtId="0" fontId="17" fillId="3" borderId="29" xfId="0" applyFont="1" applyFill="1" applyBorder="1" applyAlignment="1">
      <alignment horizontal="left"/>
    </xf>
    <xf numFmtId="44" fontId="12" fillId="3" borderId="34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44" fontId="12" fillId="0" borderId="15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2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3" borderId="33" xfId="0" applyFont="1" applyFill="1" applyBorder="1"/>
    <xf numFmtId="0" fontId="17" fillId="3" borderId="26" xfId="0" applyFont="1" applyFill="1" applyBorder="1"/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8" fontId="12" fillId="0" borderId="0" xfId="0" applyNumberFormat="1" applyFont="1"/>
    <xf numFmtId="8" fontId="3" fillId="0" borderId="0" xfId="0" applyNumberFormat="1" applyFont="1"/>
    <xf numFmtId="44" fontId="11" fillId="0" borderId="1" xfId="1" applyFont="1" applyBorder="1" applyAlignment="1">
      <alignment horizontal="center"/>
    </xf>
    <xf numFmtId="44" fontId="11" fillId="0" borderId="1" xfId="0" applyNumberFormat="1" applyFont="1" applyBorder="1"/>
    <xf numFmtId="44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0" fontId="17" fillId="3" borderId="33" xfId="0" applyFont="1" applyFill="1" applyBorder="1" applyAlignment="1">
      <alignment horizontal="left"/>
    </xf>
    <xf numFmtId="44" fontId="17" fillId="3" borderId="26" xfId="1" applyFont="1" applyFill="1" applyBorder="1"/>
    <xf numFmtId="0" fontId="12" fillId="0" borderId="20" xfId="0" applyFont="1" applyBorder="1" applyAlignment="1">
      <alignment horizontal="left" vertical="center"/>
    </xf>
    <xf numFmtId="8" fontId="12" fillId="0" borderId="21" xfId="0" applyNumberFormat="1" applyFont="1" applyBorder="1"/>
    <xf numFmtId="8" fontId="12" fillId="0" borderId="0" xfId="1" applyNumberFormat="1" applyFont="1" applyBorder="1" applyAlignment="1">
      <alignment horizontal="center"/>
    </xf>
    <xf numFmtId="0" fontId="12" fillId="0" borderId="86" xfId="0" applyFont="1" applyBorder="1"/>
    <xf numFmtId="44" fontId="37" fillId="0" borderId="16" xfId="0" applyNumberFormat="1" applyFont="1" applyBorder="1" applyAlignment="1">
      <alignment horizontal="center"/>
    </xf>
    <xf numFmtId="44" fontId="9" fillId="0" borderId="16" xfId="1" applyFont="1" applyBorder="1" applyAlignment="1">
      <alignment horizontal="center"/>
    </xf>
    <xf numFmtId="0" fontId="17" fillId="3" borderId="26" xfId="1" applyNumberFormat="1" applyFont="1" applyFill="1" applyBorder="1" applyAlignment="1">
      <alignment horizontal="center"/>
    </xf>
    <xf numFmtId="0" fontId="38" fillId="0" borderId="20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8" fillId="3" borderId="29" xfId="1" applyNumberFormat="1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44" fontId="27" fillId="0" borderId="1" xfId="1" applyFont="1" applyBorder="1" applyAlignment="1">
      <alignment horizontal="center"/>
    </xf>
    <xf numFmtId="0" fontId="12" fillId="3" borderId="26" xfId="1" applyNumberFormat="1" applyFont="1" applyFill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/>
    <xf numFmtId="44" fontId="12" fillId="0" borderId="0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6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2" fillId="0" borderId="84" xfId="0" applyFont="1" applyBorder="1" applyAlignment="1">
      <alignment horizontal="center"/>
    </xf>
    <xf numFmtId="44" fontId="12" fillId="0" borderId="84" xfId="1" applyNumberFormat="1" applyFont="1" applyBorder="1" applyAlignment="1">
      <alignment horizontal="center"/>
    </xf>
    <xf numFmtId="44" fontId="27" fillId="0" borderId="16" xfId="1" applyFont="1" applyBorder="1"/>
    <xf numFmtId="44" fontId="12" fillId="0" borderId="21" xfId="1" applyFont="1" applyFill="1" applyBorder="1" applyAlignment="1">
      <alignment horizontal="left"/>
    </xf>
    <xf numFmtId="44" fontId="12" fillId="0" borderId="21" xfId="1" applyFont="1" applyBorder="1" applyAlignment="1">
      <alignment horizontal="left"/>
    </xf>
    <xf numFmtId="0" fontId="17" fillId="3" borderId="26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7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41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44" fontId="39" fillId="0" borderId="16" xfId="1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44" fontId="17" fillId="0" borderId="16" xfId="1" applyFont="1" applyBorder="1" applyAlignment="1">
      <alignment horizontal="center"/>
    </xf>
    <xf numFmtId="44" fontId="17" fillId="0" borderId="16" xfId="1" applyFont="1" applyBorder="1"/>
    <xf numFmtId="44" fontId="17" fillId="0" borderId="19" xfId="1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0" fontId="17" fillId="0" borderId="20" xfId="1" applyNumberFormat="1" applyFont="1" applyBorder="1" applyAlignment="1">
      <alignment horizontal="center"/>
    </xf>
    <xf numFmtId="44" fontId="12" fillId="0" borderId="20" xfId="1" applyFont="1" applyBorder="1"/>
    <xf numFmtId="44" fontId="12" fillId="0" borderId="20" xfId="1" applyFont="1" applyBorder="1" applyAlignment="1">
      <alignment horizontal="left"/>
    </xf>
    <xf numFmtId="44" fontId="12" fillId="0" borderId="22" xfId="1" applyFont="1" applyBorder="1"/>
    <xf numFmtId="44" fontId="12" fillId="0" borderId="86" xfId="1" applyNumberFormat="1" applyFont="1" applyBorder="1"/>
    <xf numFmtId="0" fontId="37" fillId="0" borderId="16" xfId="1" applyNumberFormat="1" applyFont="1" applyBorder="1" applyAlignment="1">
      <alignment horizontal="center"/>
    </xf>
    <xf numFmtId="44" fontId="37" fillId="0" borderId="16" xfId="1" applyNumberFormat="1" applyFont="1" applyBorder="1" applyAlignment="1">
      <alignment horizontal="center"/>
    </xf>
    <xf numFmtId="44" fontId="37" fillId="0" borderId="16" xfId="1" applyNumberFormat="1" applyFont="1" applyBorder="1"/>
    <xf numFmtId="0" fontId="39" fillId="0" borderId="16" xfId="1" applyNumberFormat="1" applyFont="1" applyBorder="1" applyAlignment="1">
      <alignment horizontal="center"/>
    </xf>
    <xf numFmtId="44" fontId="37" fillId="0" borderId="86" xfId="1" applyNumberFormat="1" applyFont="1" applyBorder="1" applyAlignment="1">
      <alignment horizontal="center"/>
    </xf>
    <xf numFmtId="44" fontId="37" fillId="0" borderId="86" xfId="1" applyNumberFormat="1" applyFont="1" applyBorder="1"/>
    <xf numFmtId="44" fontId="9" fillId="0" borderId="86" xfId="0" applyNumberFormat="1" applyFont="1" applyBorder="1"/>
    <xf numFmtId="44" fontId="22" fillId="0" borderId="2" xfId="1" applyFont="1" applyBorder="1" applyAlignment="1">
      <alignment horizontal="center"/>
    </xf>
    <xf numFmtId="0" fontId="37" fillId="0" borderId="20" xfId="0" applyFont="1" applyBorder="1" applyAlignment="1">
      <alignment horizontal="left"/>
    </xf>
    <xf numFmtId="0" fontId="37" fillId="0" borderId="20" xfId="0" applyFont="1" applyBorder="1" applyAlignment="1"/>
    <xf numFmtId="0" fontId="12" fillId="0" borderId="16" xfId="0" applyFont="1" applyBorder="1" applyAlignment="1">
      <alignment vertical="center" wrapText="1"/>
    </xf>
    <xf numFmtId="0" fontId="22" fillId="0" borderId="20" xfId="0" applyFont="1" applyFill="1" applyBorder="1" applyAlignment="1">
      <alignment horizontal="left"/>
    </xf>
    <xf numFmtId="0" fontId="12" fillId="0" borderId="47" xfId="0" applyFont="1" applyBorder="1" applyAlignment="1">
      <alignment horizontal="left"/>
    </xf>
    <xf numFmtId="44" fontId="22" fillId="0" borderId="16" xfId="1" applyFont="1" applyBorder="1" applyAlignment="1">
      <alignment horizontal="left"/>
    </xf>
    <xf numFmtId="44" fontId="22" fillId="0" borderId="16" xfId="0" applyNumberFormat="1" applyFont="1" applyBorder="1"/>
    <xf numFmtId="0" fontId="22" fillId="0" borderId="16" xfId="0" applyFont="1" applyBorder="1" applyAlignment="1">
      <alignment horizontal="left" vertical="center"/>
    </xf>
    <xf numFmtId="44" fontId="22" fillId="0" borderId="16" xfId="0" applyNumberFormat="1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/>
    </xf>
    <xf numFmtId="44" fontId="22" fillId="0" borderId="16" xfId="1" applyNumberFormat="1" applyFont="1" applyBorder="1"/>
    <xf numFmtId="0" fontId="29" fillId="0" borderId="41" xfId="0" applyFont="1" applyBorder="1" applyAlignment="1">
      <alignment horizontal="center"/>
    </xf>
    <xf numFmtId="44" fontId="27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44" fontId="44" fillId="0" borderId="16" xfId="1" applyNumberFormat="1" applyFont="1" applyBorder="1"/>
    <xf numFmtId="44" fontId="22" fillId="2" borderId="16" xfId="0" applyNumberFormat="1" applyFont="1" applyFill="1" applyBorder="1" applyAlignment="1">
      <alignment horizontal="center"/>
    </xf>
    <xf numFmtId="44" fontId="43" fillId="0" borderId="16" xfId="1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 vertical="center"/>
    </xf>
    <xf numFmtId="0" fontId="14" fillId="0" borderId="0" xfId="0" applyFont="1" applyBorder="1"/>
    <xf numFmtId="0" fontId="12" fillId="0" borderId="19" xfId="0" applyFont="1" applyBorder="1" applyAlignment="1">
      <alignment horizontal="left" vertical="center"/>
    </xf>
    <xf numFmtId="166" fontId="9" fillId="0" borderId="27" xfId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22" fillId="2" borderId="16" xfId="1" applyNumberFormat="1" applyFont="1" applyFill="1" applyBorder="1"/>
    <xf numFmtId="44" fontId="12" fillId="0" borderId="71" xfId="1" applyNumberFormat="1" applyFont="1" applyBorder="1" applyAlignment="1">
      <alignment horizontal="center"/>
    </xf>
    <xf numFmtId="44" fontId="12" fillId="0" borderId="71" xfId="0" applyNumberFormat="1" applyFont="1" applyBorder="1"/>
    <xf numFmtId="44" fontId="9" fillId="0" borderId="0" xfId="0" applyNumberFormat="1" applyFont="1"/>
    <xf numFmtId="0" fontId="46" fillId="0" borderId="4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90" xfId="0" applyFont="1" applyBorder="1" applyAlignment="1">
      <alignment horizontal="center"/>
    </xf>
    <xf numFmtId="44" fontId="14" fillId="2" borderId="91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14" fillId="3" borderId="26" xfId="0" applyFont="1" applyFill="1" applyBorder="1" applyAlignment="1">
      <alignment horizontal="left"/>
    </xf>
    <xf numFmtId="44" fontId="14" fillId="3" borderId="26" xfId="1" applyFont="1" applyFill="1" applyBorder="1"/>
    <xf numFmtId="0" fontId="9" fillId="0" borderId="16" xfId="0" applyFont="1" applyBorder="1" applyAlignment="1">
      <alignment horizontal="center"/>
    </xf>
    <xf numFmtId="0" fontId="37" fillId="0" borderId="16" xfId="0" applyFont="1" applyBorder="1"/>
    <xf numFmtId="44" fontId="37" fillId="0" borderId="16" xfId="0" applyNumberFormat="1" applyFont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7" xfId="0" applyFont="1" applyBorder="1"/>
    <xf numFmtId="0" fontId="18" fillId="3" borderId="28" xfId="0" applyFont="1" applyFill="1" applyBorder="1" applyAlignment="1">
      <alignment horizontal="left"/>
    </xf>
    <xf numFmtId="44" fontId="18" fillId="3" borderId="55" xfId="1" applyFont="1" applyFill="1" applyBorder="1" applyAlignment="1">
      <alignment horizontal="center"/>
    </xf>
    <xf numFmtId="0" fontId="18" fillId="3" borderId="56" xfId="0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4" fillId="0" borderId="0" xfId="0" applyFont="1" applyBorder="1"/>
    <xf numFmtId="0" fontId="18" fillId="0" borderId="0" xfId="0" applyFont="1" applyBorder="1" applyAlignment="1">
      <alignment vertical="center"/>
    </xf>
    <xf numFmtId="42" fontId="9" fillId="0" borderId="80" xfId="0" applyNumberFormat="1" applyFont="1" applyBorder="1"/>
    <xf numFmtId="42" fontId="0" fillId="0" borderId="0" xfId="0" applyNumberFormat="1"/>
    <xf numFmtId="0" fontId="23" fillId="0" borderId="93" xfId="0" applyFont="1" applyBorder="1" applyAlignment="1">
      <alignment horizontal="left" vertical="center"/>
    </xf>
    <xf numFmtId="44" fontId="43" fillId="0" borderId="1" xfId="1" applyFont="1" applyBorder="1" applyAlignment="1">
      <alignment horizontal="left"/>
    </xf>
    <xf numFmtId="44" fontId="47" fillId="0" borderId="1" xfId="1" applyFont="1" applyBorder="1" applyAlignment="1">
      <alignment horizontal="center"/>
    </xf>
    <xf numFmtId="44" fontId="12" fillId="0" borderId="86" xfId="1" applyFont="1" applyBorder="1" applyAlignment="1">
      <alignment horizontal="left"/>
    </xf>
    <xf numFmtId="0" fontId="12" fillId="0" borderId="81" xfId="0" applyFont="1" applyBorder="1"/>
    <xf numFmtId="0" fontId="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66" fontId="9" fillId="0" borderId="9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44" fontId="9" fillId="0" borderId="30" xfId="0" applyNumberFormat="1" applyFont="1" applyBorder="1"/>
    <xf numFmtId="0" fontId="9" fillId="0" borderId="3" xfId="0" applyFont="1" applyBorder="1" applyAlignment="1">
      <alignment horizontal="center"/>
    </xf>
    <xf numFmtId="44" fontId="9" fillId="0" borderId="3" xfId="0" applyNumberFormat="1" applyFont="1" applyBorder="1"/>
    <xf numFmtId="44" fontId="9" fillId="0" borderId="2" xfId="0" applyNumberFormat="1" applyFont="1" applyBorder="1"/>
    <xf numFmtId="0" fontId="9" fillId="0" borderId="24" xfId="0" applyFont="1" applyBorder="1" applyAlignment="1">
      <alignment horizontal="center"/>
    </xf>
    <xf numFmtId="44" fontId="9" fillId="0" borderId="24" xfId="0" applyNumberFormat="1" applyFont="1" applyBorder="1"/>
    <xf numFmtId="164" fontId="9" fillId="0" borderId="0" xfId="0" applyNumberFormat="1" applyFont="1" applyBorder="1" applyAlignment="1"/>
    <xf numFmtId="0" fontId="12" fillId="0" borderId="42" xfId="0" applyFont="1" applyBorder="1"/>
    <xf numFmtId="0" fontId="22" fillId="2" borderId="53" xfId="0" applyFont="1" applyFill="1" applyBorder="1" applyAlignment="1">
      <alignment horizontal="left"/>
    </xf>
    <xf numFmtId="0" fontId="14" fillId="0" borderId="26" xfId="0" applyFont="1" applyFill="1" applyBorder="1" applyAlignment="1">
      <alignment horizontal="center"/>
    </xf>
    <xf numFmtId="42" fontId="9" fillId="0" borderId="16" xfId="0" applyNumberFormat="1" applyFont="1" applyFill="1" applyBorder="1" applyAlignment="1">
      <alignment horizontal="center"/>
    </xf>
    <xf numFmtId="42" fontId="11" fillId="0" borderId="16" xfId="0" applyNumberFormat="1" applyFont="1" applyFill="1" applyBorder="1" applyAlignment="1">
      <alignment horizontal="center"/>
    </xf>
    <xf numFmtId="42" fontId="9" fillId="0" borderId="16" xfId="0" applyNumberFormat="1" applyFont="1" applyFill="1" applyBorder="1"/>
    <xf numFmtId="42" fontId="9" fillId="0" borderId="19" xfId="0" applyNumberFormat="1" applyFont="1" applyFill="1" applyBorder="1"/>
    <xf numFmtId="42" fontId="9" fillId="0" borderId="21" xfId="1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8" fillId="3" borderId="26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4" fontId="9" fillId="0" borderId="27" xfId="0" applyNumberFormat="1" applyFont="1" applyBorder="1"/>
    <xf numFmtId="4" fontId="0" fillId="0" borderId="0" xfId="0" applyNumberFormat="1" applyBorder="1"/>
    <xf numFmtId="4" fontId="12" fillId="0" borderId="0" xfId="0" applyNumberFormat="1" applyFont="1" applyFill="1" applyBorder="1"/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44" fontId="15" fillId="0" borderId="2" xfId="0" applyNumberFormat="1" applyFont="1" applyBorder="1"/>
    <xf numFmtId="0" fontId="15" fillId="0" borderId="2" xfId="0" applyFont="1" applyBorder="1"/>
    <xf numFmtId="44" fontId="15" fillId="0" borderId="8" xfId="0" applyNumberFormat="1" applyFont="1" applyBorder="1"/>
    <xf numFmtId="44" fontId="15" fillId="0" borderId="10" xfId="0" applyNumberFormat="1" applyFont="1" applyBorder="1"/>
    <xf numFmtId="42" fontId="9" fillId="0" borderId="86" xfId="0" applyNumberFormat="1" applyFont="1" applyBorder="1"/>
    <xf numFmtId="44" fontId="9" fillId="0" borderId="41" xfId="0" applyNumberFormat="1" applyFont="1" applyBorder="1"/>
    <xf numFmtId="0" fontId="9" fillId="0" borderId="56" xfId="0" applyFont="1" applyFill="1" applyBorder="1" applyAlignment="1">
      <alignment horizontal="center" vertical="center" wrapText="1"/>
    </xf>
    <xf numFmtId="167" fontId="12" fillId="0" borderId="56" xfId="0" applyNumberFormat="1" applyFont="1" applyBorder="1" applyAlignment="1">
      <alignment horizontal="center" vertical="center" wrapText="1"/>
    </xf>
    <xf numFmtId="44" fontId="37" fillId="0" borderId="1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4" fillId="0" borderId="16" xfId="0" applyFont="1" applyFill="1" applyBorder="1"/>
    <xf numFmtId="0" fontId="48" fillId="0" borderId="16" xfId="0" applyFont="1" applyBorder="1" applyAlignment="1">
      <alignment horizontal="center"/>
    </xf>
    <xf numFmtId="44" fontId="37" fillId="0" borderId="16" xfId="0" applyNumberFormat="1" applyFont="1" applyFill="1" applyBorder="1"/>
    <xf numFmtId="44" fontId="14" fillId="0" borderId="16" xfId="0" applyNumberFormat="1" applyFont="1" applyBorder="1" applyAlignment="1">
      <alignment horizontal="center"/>
    </xf>
    <xf numFmtId="44" fontId="9" fillId="0" borderId="86" xfId="0" applyNumberFormat="1" applyFont="1" applyFill="1" applyBorder="1"/>
    <xf numFmtId="0" fontId="37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44" fontId="12" fillId="0" borderId="25" xfId="1" applyFont="1" applyBorder="1" applyAlignment="1">
      <alignment horizontal="center"/>
    </xf>
    <xf numFmtId="44" fontId="32" fillId="0" borderId="1" xfId="1" applyFont="1" applyBorder="1" applyAlignment="1">
      <alignment horizontal="center" wrapText="1"/>
    </xf>
    <xf numFmtId="44" fontId="37" fillId="0" borderId="16" xfId="1" applyFont="1" applyBorder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44" fontId="37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center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0" fontId="37" fillId="0" borderId="16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9" fillId="0" borderId="86" xfId="0" applyFont="1" applyBorder="1"/>
    <xf numFmtId="0" fontId="9" fillId="0" borderId="20" xfId="0" applyFont="1" applyBorder="1"/>
    <xf numFmtId="0" fontId="12" fillId="3" borderId="54" xfId="0" applyFont="1" applyFill="1" applyBorder="1"/>
    <xf numFmtId="0" fontId="17" fillId="0" borderId="81" xfId="0" applyFont="1" applyBorder="1" applyAlignment="1">
      <alignment horizontal="center" vertical="center"/>
    </xf>
    <xf numFmtId="44" fontId="27" fillId="0" borderId="81" xfId="0" applyNumberFormat="1" applyFont="1" applyBorder="1"/>
    <xf numFmtId="44" fontId="17" fillId="0" borderId="81" xfId="0" applyNumberFormat="1" applyFont="1" applyBorder="1"/>
    <xf numFmtId="44" fontId="12" fillId="0" borderId="81" xfId="0" applyNumberFormat="1" applyFont="1" applyBorder="1"/>
    <xf numFmtId="44" fontId="12" fillId="0" borderId="52" xfId="0" applyNumberFormat="1" applyFont="1" applyBorder="1"/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1" fillId="0" borderId="21" xfId="0" applyNumberFormat="1" applyFont="1" applyBorder="1"/>
    <xf numFmtId="44" fontId="37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8" fontId="9" fillId="0" borderId="16" xfId="0" applyNumberFormat="1" applyFont="1" applyBorder="1" applyAlignment="1"/>
    <xf numFmtId="0" fontId="9" fillId="0" borderId="23" xfId="0" applyFont="1" applyBorder="1"/>
    <xf numFmtId="0" fontId="9" fillId="0" borderId="78" xfId="0" applyFont="1" applyBorder="1"/>
    <xf numFmtId="44" fontId="9" fillId="0" borderId="79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37" fillId="0" borderId="16" xfId="1" applyFont="1" applyBorder="1" applyAlignment="1"/>
    <xf numFmtId="44" fontId="9" fillId="0" borderId="47" xfId="1" applyNumberFormat="1" applyFont="1" applyBorder="1" applyAlignment="1">
      <alignment horizontal="center"/>
    </xf>
    <xf numFmtId="44" fontId="9" fillId="0" borderId="47" xfId="1" applyNumberFormat="1" applyFont="1" applyBorder="1"/>
    <xf numFmtId="44" fontId="9" fillId="0" borderId="84" xfId="1" applyNumberFormat="1" applyFont="1" applyBorder="1" applyAlignment="1">
      <alignment horizontal="center"/>
    </xf>
    <xf numFmtId="44" fontId="48" fillId="0" borderId="16" xfId="1" applyFont="1" applyBorder="1" applyAlignment="1">
      <alignment horizontal="center"/>
    </xf>
    <xf numFmtId="8" fontId="9" fillId="0" borderId="16" xfId="0" applyNumberFormat="1" applyFont="1" applyBorder="1"/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44" fontId="9" fillId="0" borderId="19" xfId="1" applyNumberFormat="1" applyFont="1" applyBorder="1"/>
    <xf numFmtId="0" fontId="9" fillId="0" borderId="47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44" fontId="12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50" fillId="0" borderId="19" xfId="0" applyFont="1" applyFill="1" applyBorder="1"/>
    <xf numFmtId="0" fontId="51" fillId="0" borderId="16" xfId="1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43" fillId="0" borderId="16" xfId="0" applyFont="1" applyBorder="1" applyAlignment="1">
      <alignment horizontal="left"/>
    </xf>
    <xf numFmtId="44" fontId="48" fillId="0" borderId="16" xfId="1" applyNumberFormat="1" applyFont="1" applyBorder="1" applyAlignment="1">
      <alignment horizontal="center"/>
    </xf>
    <xf numFmtId="44" fontId="9" fillId="0" borderId="41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84" xfId="0" applyFont="1" applyBorder="1"/>
    <xf numFmtId="44" fontId="11" fillId="2" borderId="16" xfId="0" applyNumberFormat="1" applyFont="1" applyFill="1" applyBorder="1"/>
    <xf numFmtId="44" fontId="11" fillId="0" borderId="16" xfId="0" applyNumberFormat="1" applyFont="1" applyBorder="1"/>
    <xf numFmtId="44" fontId="11" fillId="0" borderId="16" xfId="0" applyNumberFormat="1" applyFont="1" applyFill="1" applyBorder="1"/>
    <xf numFmtId="44" fontId="11" fillId="2" borderId="16" xfId="0" applyNumberFormat="1" applyFont="1" applyFill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 vertical="center"/>
    </xf>
    <xf numFmtId="44" fontId="11" fillId="0" borderId="19" xfId="0" applyNumberFormat="1" applyFont="1" applyBorder="1"/>
    <xf numFmtId="44" fontId="11" fillId="0" borderId="26" xfId="0" applyNumberFormat="1" applyFont="1" applyBorder="1"/>
    <xf numFmtId="44" fontId="9" fillId="0" borderId="26" xfId="0" applyNumberFormat="1" applyFont="1" applyBorder="1"/>
    <xf numFmtId="44" fontId="11" fillId="0" borderId="47" xfId="0" applyNumberFormat="1" applyFont="1" applyBorder="1"/>
    <xf numFmtId="44" fontId="9" fillId="0" borderId="47" xfId="0" applyNumberFormat="1" applyFont="1" applyBorder="1"/>
    <xf numFmtId="44" fontId="11" fillId="0" borderId="77" xfId="0" applyNumberFormat="1" applyFont="1" applyBorder="1"/>
    <xf numFmtId="44" fontId="9" fillId="0" borderId="77" xfId="0" applyNumberFormat="1" applyFont="1" applyBorder="1"/>
    <xf numFmtId="44" fontId="11" fillId="2" borderId="26" xfId="0" applyNumberFormat="1" applyFont="1" applyFill="1" applyBorder="1" applyAlignment="1">
      <alignment horizontal="center" vertical="center"/>
    </xf>
    <xf numFmtId="44" fontId="9" fillId="2" borderId="26" xfId="0" applyNumberFormat="1" applyFont="1" applyFill="1" applyBorder="1" applyAlignment="1">
      <alignment horizontal="center" vertical="center"/>
    </xf>
    <xf numFmtId="44" fontId="11" fillId="0" borderId="47" xfId="0" applyNumberFormat="1" applyFont="1" applyBorder="1" applyAlignment="1">
      <alignment horizontal="center" vertical="center"/>
    </xf>
    <xf numFmtId="44" fontId="9" fillId="0" borderId="47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44" fontId="11" fillId="2" borderId="47" xfId="0" applyNumberFormat="1" applyFont="1" applyFill="1" applyBorder="1" applyAlignment="1">
      <alignment horizontal="center" vertical="center"/>
    </xf>
    <xf numFmtId="44" fontId="9" fillId="2" borderId="47" xfId="0" applyNumberFormat="1" applyFont="1" applyFill="1" applyBorder="1" applyAlignment="1">
      <alignment horizontal="center" vertical="center"/>
    </xf>
    <xf numFmtId="44" fontId="37" fillId="0" borderId="3" xfId="0" applyNumberFormat="1" applyFont="1" applyBorder="1"/>
    <xf numFmtId="8" fontId="14" fillId="0" borderId="3" xfId="0" applyNumberFormat="1" applyFont="1" applyBorder="1"/>
    <xf numFmtId="8" fontId="14" fillId="0" borderId="2" xfId="0" applyNumberFormat="1" applyFont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8" fontId="9" fillId="0" borderId="26" xfId="0" applyNumberFormat="1" applyFont="1" applyFill="1" applyBorder="1" applyAlignment="1">
      <alignment horizontal="center"/>
    </xf>
    <xf numFmtId="44" fontId="9" fillId="0" borderId="19" xfId="0" applyNumberFormat="1" applyFont="1" applyFill="1" applyBorder="1" applyAlignment="1">
      <alignment horizontal="center"/>
    </xf>
    <xf numFmtId="44" fontId="14" fillId="0" borderId="91" xfId="0" applyNumberFormat="1" applyFont="1" applyFill="1" applyBorder="1" applyAlignment="1">
      <alignment horizontal="center"/>
    </xf>
    <xf numFmtId="8" fontId="9" fillId="0" borderId="77" xfId="0" applyNumberFormat="1" applyFont="1" applyFill="1" applyBorder="1" applyAlignment="1">
      <alignment horizontal="center"/>
    </xf>
    <xf numFmtId="44" fontId="9" fillId="0" borderId="47" xfId="0" applyNumberFormat="1" applyFont="1" applyFill="1" applyBorder="1"/>
    <xf numFmtId="44" fontId="9" fillId="0" borderId="47" xfId="0" applyNumberFormat="1" applyFont="1" applyFill="1" applyBorder="1" applyAlignment="1">
      <alignment horizontal="center"/>
    </xf>
    <xf numFmtId="0" fontId="9" fillId="0" borderId="48" xfId="0" applyFont="1" applyBorder="1"/>
    <xf numFmtId="0" fontId="14" fillId="3" borderId="27" xfId="0" applyFont="1" applyFill="1" applyBorder="1" applyAlignment="1">
      <alignment horizontal="center"/>
    </xf>
    <xf numFmtId="44" fontId="14" fillId="3" borderId="91" xfId="0" applyNumberFormat="1" applyFont="1" applyFill="1" applyBorder="1" applyAlignment="1">
      <alignment horizontal="center"/>
    </xf>
    <xf numFmtId="0" fontId="0" fillId="3" borderId="47" xfId="0" applyFill="1" applyBorder="1"/>
    <xf numFmtId="0" fontId="0" fillId="3" borderId="97" xfId="0" applyFill="1" applyBorder="1"/>
    <xf numFmtId="44" fontId="52" fillId="0" borderId="16" xfId="1" applyFont="1" applyBorder="1"/>
    <xf numFmtId="44" fontId="52" fillId="0" borderId="19" xfId="1" applyFont="1" applyBorder="1" applyAlignment="1">
      <alignment horizontal="center"/>
    </xf>
    <xf numFmtId="44" fontId="52" fillId="0" borderId="19" xfId="1" applyFont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44" fontId="9" fillId="0" borderId="16" xfId="1" applyNumberFormat="1" applyFont="1" applyBorder="1" applyAlignment="1">
      <alignment horizontal="left"/>
    </xf>
    <xf numFmtId="44" fontId="53" fillId="0" borderId="16" xfId="1" applyNumberFormat="1" applyFont="1" applyBorder="1" applyAlignment="1">
      <alignment horizontal="left"/>
    </xf>
    <xf numFmtId="44" fontId="9" fillId="0" borderId="41" xfId="1" applyNumberFormat="1" applyFont="1" applyBorder="1" applyAlignment="1">
      <alignment horizontal="center"/>
    </xf>
    <xf numFmtId="44" fontId="53" fillId="0" borderId="41" xfId="1" applyNumberFormat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2" borderId="19" xfId="1" applyNumberFormat="1" applyFont="1" applyFill="1" applyBorder="1" applyAlignment="1">
      <alignment horizontal="center"/>
    </xf>
    <xf numFmtId="44" fontId="9" fillId="0" borderId="84" xfId="0" applyNumberFormat="1" applyFont="1" applyBorder="1" applyAlignment="1">
      <alignment horizontal="center"/>
    </xf>
    <xf numFmtId="0" fontId="9" fillId="0" borderId="16" xfId="0" applyFont="1" applyFill="1" applyBorder="1" applyAlignment="1">
      <alignment vertical="top" wrapText="1"/>
    </xf>
    <xf numFmtId="0" fontId="37" fillId="0" borderId="16" xfId="0" applyFont="1" applyBorder="1" applyAlignment="1"/>
    <xf numFmtId="0" fontId="9" fillId="0" borderId="19" xfId="0" applyFont="1" applyBorder="1" applyAlignment="1"/>
    <xf numFmtId="44" fontId="48" fillId="0" borderId="16" xfId="1" applyFont="1" applyBorder="1"/>
    <xf numFmtId="44" fontId="39" fillId="0" borderId="16" xfId="1" applyFont="1" applyBorder="1"/>
    <xf numFmtId="44" fontId="14" fillId="0" borderId="16" xfId="1" applyNumberFormat="1" applyFont="1" applyBorder="1"/>
    <xf numFmtId="44" fontId="14" fillId="0" borderId="19" xfId="1" applyNumberFormat="1" applyFont="1" applyBorder="1"/>
    <xf numFmtId="44" fontId="9" fillId="0" borderId="19" xfId="1" applyNumberFormat="1" applyFont="1" applyBorder="1" applyAlignment="1">
      <alignment horizontal="left"/>
    </xf>
    <xf numFmtId="44" fontId="39" fillId="0" borderId="16" xfId="1" applyNumberFormat="1" applyFont="1" applyBorder="1" applyAlignment="1">
      <alignment horizontal="center"/>
    </xf>
    <xf numFmtId="44" fontId="37" fillId="0" borderId="16" xfId="1" applyNumberFormat="1" applyFont="1" applyBorder="1" applyAlignment="1">
      <alignment horizontal="left"/>
    </xf>
    <xf numFmtId="0" fontId="37" fillId="2" borderId="16" xfId="0" applyFont="1" applyFill="1" applyBorder="1" applyAlignment="1"/>
    <xf numFmtId="44" fontId="37" fillId="2" borderId="16" xfId="1" applyNumberFormat="1" applyFont="1" applyFill="1" applyBorder="1" applyAlignment="1">
      <alignment horizontal="left"/>
    </xf>
    <xf numFmtId="44" fontId="37" fillId="2" borderId="16" xfId="0" applyNumberFormat="1" applyFont="1" applyFill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37" fillId="0" borderId="22" xfId="0" applyFont="1" applyBorder="1" applyAlignment="1">
      <alignment horizontal="left"/>
    </xf>
    <xf numFmtId="167" fontId="9" fillId="0" borderId="56" xfId="0" applyNumberFormat="1" applyFont="1" applyBorder="1" applyAlignment="1">
      <alignment horizontal="center" vertical="center" wrapText="1"/>
    </xf>
    <xf numFmtId="44" fontId="11" fillId="0" borderId="41" xfId="0" applyNumberFormat="1" applyFont="1" applyBorder="1"/>
    <xf numFmtId="42" fontId="9" fillId="0" borderId="81" xfId="1" applyNumberFormat="1" applyFont="1" applyBorder="1"/>
    <xf numFmtId="42" fontId="9" fillId="0" borderId="82" xfId="1" applyNumberFormat="1" applyFont="1" applyFill="1" applyBorder="1"/>
    <xf numFmtId="0" fontId="0" fillId="0" borderId="13" xfId="0" applyBorder="1"/>
    <xf numFmtId="44" fontId="12" fillId="0" borderId="86" xfId="0" applyNumberFormat="1" applyFont="1" applyBorder="1"/>
    <xf numFmtId="0" fontId="20" fillId="0" borderId="0" xfId="0" applyFont="1"/>
    <xf numFmtId="44" fontId="28" fillId="0" borderId="16" xfId="0" applyNumberFormat="1" applyFont="1" applyBorder="1" applyAlignment="1">
      <alignment horizontal="center"/>
    </xf>
    <xf numFmtId="0" fontId="22" fillId="0" borderId="0" xfId="0" applyFont="1"/>
    <xf numFmtId="0" fontId="22" fillId="0" borderId="1" xfId="0" applyFont="1" applyBorder="1" applyAlignment="1"/>
    <xf numFmtId="44" fontId="32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44" fontId="22" fillId="0" borderId="81" xfId="0" applyNumberFormat="1" applyFont="1" applyBorder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44" fontId="44" fillId="0" borderId="16" xfId="1" applyFont="1" applyBorder="1"/>
    <xf numFmtId="0" fontId="22" fillId="0" borderId="48" xfId="0" applyFont="1" applyBorder="1" applyAlignment="1">
      <alignment horizontal="left"/>
    </xf>
    <xf numFmtId="44" fontId="37" fillId="0" borderId="50" xfId="0" applyNumberFormat="1" applyFont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44" fontId="22" fillId="0" borderId="19" xfId="0" applyNumberFormat="1" applyFont="1" applyBorder="1" applyAlignment="1">
      <alignment horizontal="center" vertical="center"/>
    </xf>
    <xf numFmtId="44" fontId="37" fillId="0" borderId="19" xfId="0" applyNumberFormat="1" applyFont="1" applyBorder="1" applyAlignment="1">
      <alignment horizontal="center" vertical="center"/>
    </xf>
    <xf numFmtId="44" fontId="12" fillId="0" borderId="87" xfId="0" applyNumberFormat="1" applyFont="1" applyBorder="1"/>
    <xf numFmtId="8" fontId="9" fillId="0" borderId="19" xfId="0" applyNumberFormat="1" applyFont="1" applyBorder="1"/>
    <xf numFmtId="8" fontId="9" fillId="0" borderId="16" xfId="0" applyNumberFormat="1" applyFont="1" applyFill="1" applyBorder="1"/>
    <xf numFmtId="0" fontId="22" fillId="0" borderId="19" xfId="0" applyFont="1" applyBorder="1" applyAlignment="1">
      <alignment horizontal="left"/>
    </xf>
    <xf numFmtId="0" fontId="22" fillId="0" borderId="19" xfId="0" applyFont="1" applyBorder="1"/>
    <xf numFmtId="4" fontId="1" fillId="0" borderId="0" xfId="0" applyNumberFormat="1" applyFont="1" applyBorder="1"/>
    <xf numFmtId="0" fontId="22" fillId="0" borderId="16" xfId="0" applyFont="1" applyFill="1" applyBorder="1" applyAlignment="1">
      <alignment vertical="top"/>
    </xf>
    <xf numFmtId="44" fontId="22" fillId="0" borderId="16" xfId="1" applyNumberFormat="1" applyFont="1" applyFill="1" applyBorder="1"/>
    <xf numFmtId="44" fontId="22" fillId="0" borderId="16" xfId="1" applyNumberFormat="1" applyFont="1" applyBorder="1" applyAlignment="1">
      <alignment horizontal="left"/>
    </xf>
    <xf numFmtId="44" fontId="37" fillId="0" borderId="19" xfId="1" applyNumberFormat="1" applyFont="1" applyBorder="1" applyAlignment="1">
      <alignment horizontal="left"/>
    </xf>
    <xf numFmtId="44" fontId="37" fillId="0" borderId="19" xfId="0" applyNumberFormat="1" applyFont="1" applyBorder="1" applyAlignment="1">
      <alignment horizontal="center"/>
    </xf>
    <xf numFmtId="44" fontId="11" fillId="0" borderId="84" xfId="0" applyNumberFormat="1" applyFont="1" applyBorder="1"/>
    <xf numFmtId="44" fontId="9" fillId="0" borderId="26" xfId="0" applyNumberFormat="1" applyFont="1" applyFill="1" applyBorder="1"/>
    <xf numFmtId="44" fontId="11" fillId="0" borderId="84" xfId="0" applyNumberFormat="1" applyFont="1" applyFill="1" applyBorder="1"/>
    <xf numFmtId="0" fontId="12" fillId="0" borderId="77" xfId="0" applyFont="1" applyBorder="1"/>
    <xf numFmtId="44" fontId="12" fillId="0" borderId="77" xfId="0" applyNumberFormat="1" applyFont="1" applyBorder="1"/>
    <xf numFmtId="44" fontId="12" fillId="0" borderId="77" xfId="0" applyNumberFormat="1" applyFont="1" applyBorder="1" applyAlignment="1">
      <alignment horizontal="center"/>
    </xf>
    <xf numFmtId="44" fontId="22" fillId="0" borderId="19" xfId="0" applyNumberFormat="1" applyFont="1" applyBorder="1"/>
    <xf numFmtId="44" fontId="22" fillId="0" borderId="19" xfId="0" applyNumberFormat="1" applyFont="1" applyBorder="1" applyAlignment="1">
      <alignment horizontal="center"/>
    </xf>
    <xf numFmtId="0" fontId="22" fillId="0" borderId="77" xfId="0" applyFont="1" applyBorder="1"/>
    <xf numFmtId="44" fontId="22" fillId="0" borderId="77" xfId="0" applyNumberFormat="1" applyFont="1" applyBorder="1"/>
    <xf numFmtId="0" fontId="27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7" xfId="0" applyNumberFormat="1" applyFont="1" applyFill="1" applyBorder="1" applyAlignment="1">
      <alignment horizontal="center"/>
    </xf>
    <xf numFmtId="44" fontId="12" fillId="0" borderId="77" xfId="0" applyNumberFormat="1" applyFont="1" applyFill="1" applyBorder="1"/>
    <xf numFmtId="44" fontId="22" fillId="0" borderId="16" xfId="0" applyNumberFormat="1" applyFont="1" applyFill="1" applyBorder="1" applyAlignment="1">
      <alignment horizontal="center"/>
    </xf>
    <xf numFmtId="44" fontId="12" fillId="0" borderId="86" xfId="0" applyNumberFormat="1" applyFont="1" applyFill="1" applyBorder="1"/>
    <xf numFmtId="44" fontId="12" fillId="0" borderId="21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100" xfId="0" applyFont="1" applyBorder="1"/>
    <xf numFmtId="44" fontId="12" fillId="0" borderId="100" xfId="0" applyNumberFormat="1" applyFont="1" applyBorder="1"/>
    <xf numFmtId="44" fontId="12" fillId="0" borderId="100" xfId="0" applyNumberFormat="1" applyFont="1" applyBorder="1" applyAlignment="1">
      <alignment horizontal="center"/>
    </xf>
    <xf numFmtId="44" fontId="12" fillId="0" borderId="100" xfId="0" applyNumberFormat="1" applyFont="1" applyFill="1" applyBorder="1" applyAlignment="1">
      <alignment horizontal="center"/>
    </xf>
    <xf numFmtId="0" fontId="22" fillId="0" borderId="101" xfId="0" applyFont="1" applyBorder="1"/>
    <xf numFmtId="44" fontId="22" fillId="0" borderId="101" xfId="0" applyNumberFormat="1" applyFont="1" applyBorder="1"/>
    <xf numFmtId="44" fontId="22" fillId="0" borderId="101" xfId="0" applyNumberFormat="1" applyFont="1" applyBorder="1" applyAlignment="1">
      <alignment horizontal="center"/>
    </xf>
    <xf numFmtId="44" fontId="12" fillId="0" borderId="101" xfId="0" applyNumberFormat="1" applyFont="1" applyFill="1" applyBorder="1" applyAlignment="1">
      <alignment horizontal="center"/>
    </xf>
    <xf numFmtId="44" fontId="12" fillId="0" borderId="100" xfId="0" applyNumberFormat="1" applyFont="1" applyFill="1" applyBorder="1"/>
    <xf numFmtId="44" fontId="12" fillId="0" borderId="101" xfId="0" applyNumberFormat="1" applyFont="1" applyFill="1" applyBorder="1"/>
    <xf numFmtId="0" fontId="9" fillId="0" borderId="77" xfId="0" applyFont="1" applyFill="1" applyBorder="1"/>
    <xf numFmtId="44" fontId="11" fillId="0" borderId="77" xfId="0" applyNumberFormat="1" applyFont="1" applyFill="1" applyBorder="1"/>
    <xf numFmtId="44" fontId="9" fillId="0" borderId="77" xfId="0" applyNumberFormat="1" applyFont="1" applyFill="1" applyBorder="1"/>
    <xf numFmtId="44" fontId="9" fillId="0" borderId="19" xfId="0" applyNumberFormat="1" applyFont="1" applyFill="1" applyBorder="1"/>
    <xf numFmtId="42" fontId="9" fillId="0" borderId="31" xfId="0" applyNumberFormat="1" applyFont="1" applyBorder="1"/>
    <xf numFmtId="42" fontId="0" fillId="0" borderId="50" xfId="0" applyNumberFormat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89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1" xfId="0" applyNumberFormat="1" applyFont="1" applyBorder="1"/>
    <xf numFmtId="44" fontId="15" fillId="0" borderId="2" xfId="1" applyNumberFormat="1" applyFont="1" applyBorder="1"/>
    <xf numFmtId="44" fontId="15" fillId="0" borderId="11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5" fillId="0" borderId="15" xfId="1" applyNumberFormat="1" applyFont="1" applyBorder="1"/>
    <xf numFmtId="44" fontId="18" fillId="0" borderId="88" xfId="1" applyNumberFormat="1" applyFont="1" applyBorder="1"/>
    <xf numFmtId="44" fontId="9" fillId="0" borderId="34" xfId="0" applyNumberFormat="1" applyFont="1" applyBorder="1"/>
    <xf numFmtId="44" fontId="9" fillId="0" borderId="3" xfId="0" applyNumberFormat="1" applyFont="1" applyFill="1" applyBorder="1"/>
    <xf numFmtId="44" fontId="9" fillId="0" borderId="12" xfId="0" applyNumberFormat="1" applyFont="1" applyBorder="1"/>
    <xf numFmtId="44" fontId="9" fillId="0" borderId="0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0" xfId="0" applyFont="1" applyBorder="1"/>
    <xf numFmtId="44" fontId="9" fillId="0" borderId="87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8" fontId="9" fillId="0" borderId="0" xfId="0" applyNumberFormat="1" applyFont="1"/>
    <xf numFmtId="44" fontId="9" fillId="0" borderId="8" xfId="0" applyNumberFormat="1" applyFont="1" applyBorder="1"/>
    <xf numFmtId="44" fontId="9" fillId="0" borderId="42" xfId="0" applyNumberFormat="1" applyFont="1" applyBorder="1"/>
    <xf numFmtId="0" fontId="9" fillId="0" borderId="6" xfId="0" applyFont="1" applyBorder="1" applyAlignment="1">
      <alignment horizontal="center"/>
    </xf>
    <xf numFmtId="44" fontId="9" fillId="0" borderId="6" xfId="0" applyNumberFormat="1" applyFont="1" applyBorder="1" applyAlignment="1">
      <alignment horizontal="center" vertical="center"/>
    </xf>
    <xf numFmtId="8" fontId="9" fillId="0" borderId="2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4" fontId="9" fillId="0" borderId="10" xfId="0" applyNumberFormat="1" applyFont="1" applyBorder="1" applyAlignment="1">
      <alignment horizontal="center" vertical="center" wrapText="1"/>
    </xf>
    <xf numFmtId="44" fontId="9" fillId="0" borderId="51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4" fontId="11" fillId="0" borderId="41" xfId="0" applyNumberFormat="1" applyFont="1" applyFill="1" applyBorder="1"/>
    <xf numFmtId="44" fontId="9" fillId="0" borderId="41" xfId="0" applyNumberFormat="1" applyFont="1" applyFill="1" applyBorder="1"/>
    <xf numFmtId="0" fontId="37" fillId="2" borderId="41" xfId="0" applyFont="1" applyFill="1" applyBorder="1" applyAlignment="1"/>
    <xf numFmtId="0" fontId="37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42" fontId="9" fillId="0" borderId="31" xfId="0" applyNumberFormat="1" applyFont="1" applyFill="1" applyBorder="1"/>
    <xf numFmtId="0" fontId="9" fillId="0" borderId="41" xfId="0" applyFont="1" applyBorder="1" applyAlignment="1">
      <alignment horizontal="left"/>
    </xf>
    <xf numFmtId="44" fontId="9" fillId="0" borderId="41" xfId="1" applyFont="1" applyBorder="1"/>
    <xf numFmtId="0" fontId="11" fillId="0" borderId="0" xfId="0" applyFont="1" applyBorder="1" applyAlignment="1">
      <alignment horizontal="center"/>
    </xf>
    <xf numFmtId="43" fontId="0" fillId="0" borderId="0" xfId="0" applyNumberFormat="1"/>
    <xf numFmtId="0" fontId="25" fillId="0" borderId="102" xfId="0" applyFont="1" applyBorder="1" applyAlignment="1">
      <alignment horizontal="center" wrapText="1"/>
    </xf>
    <xf numFmtId="43" fontId="54" fillId="0" borderId="27" xfId="0" applyNumberFormat="1" applyFont="1" applyBorder="1" applyAlignment="1">
      <alignment horizontal="center" vertical="center" wrapText="1"/>
    </xf>
    <xf numFmtId="42" fontId="9" fillId="0" borderId="34" xfId="0" applyNumberFormat="1" applyFont="1" applyBorder="1"/>
    <xf numFmtId="42" fontId="9" fillId="0" borderId="102" xfId="0" applyNumberFormat="1" applyFont="1" applyBorder="1"/>
    <xf numFmtId="42" fontId="0" fillId="0" borderId="83" xfId="0" applyNumberFormat="1" applyBorder="1"/>
    <xf numFmtId="0" fontId="14" fillId="0" borderId="28" xfId="0" applyNumberFormat="1" applyFont="1" applyBorder="1" applyAlignment="1">
      <alignment vertical="top"/>
    </xf>
    <xf numFmtId="0" fontId="14" fillId="0" borderId="92" xfId="0" applyFont="1" applyBorder="1" applyAlignment="1">
      <alignment vertical="top"/>
    </xf>
    <xf numFmtId="42" fontId="9" fillId="0" borderId="13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42" fontId="9" fillId="0" borderId="4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54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horizontal="left" vertical="center"/>
    </xf>
    <xf numFmtId="0" fontId="48" fillId="0" borderId="16" xfId="0" applyFont="1" applyBorder="1"/>
    <xf numFmtId="0" fontId="9" fillId="0" borderId="10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2" xfId="0" applyFont="1" applyBorder="1" applyAlignment="1">
      <alignment horizontal="right"/>
    </xf>
    <xf numFmtId="0" fontId="14" fillId="0" borderId="29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2" fillId="0" borderId="23" xfId="0" applyFont="1" applyFill="1" applyBorder="1" applyAlignment="1">
      <alignment horizontal="right"/>
    </xf>
    <xf numFmtId="44" fontId="9" fillId="0" borderId="31" xfId="0" applyNumberFormat="1" applyFont="1" applyBorder="1" applyAlignment="1">
      <alignment horizontal="center"/>
    </xf>
    <xf numFmtId="44" fontId="14" fillId="0" borderId="31" xfId="0" applyNumberFormat="1" applyFont="1" applyBorder="1" applyAlignment="1">
      <alignment horizontal="center"/>
    </xf>
    <xf numFmtId="44" fontId="9" fillId="0" borderId="31" xfId="0" applyNumberFormat="1" applyFont="1" applyBorder="1"/>
    <xf numFmtId="44" fontId="9" fillId="0" borderId="32" xfId="0" applyNumberFormat="1" applyFont="1" applyBorder="1"/>
    <xf numFmtId="44" fontId="9" fillId="0" borderId="21" xfId="0" applyNumberFormat="1" applyFont="1" applyFill="1" applyBorder="1"/>
    <xf numFmtId="44" fontId="9" fillId="0" borderId="96" xfId="0" applyNumberFormat="1" applyFont="1" applyFill="1" applyBorder="1"/>
    <xf numFmtId="0" fontId="54" fillId="3" borderId="26" xfId="1" applyNumberFormat="1" applyFont="1" applyFill="1" applyBorder="1" applyAlignment="1">
      <alignment horizontal="center"/>
    </xf>
    <xf numFmtId="44" fontId="20" fillId="0" borderId="16" xfId="1" applyFont="1" applyBorder="1" applyAlignment="1">
      <alignment horizontal="center"/>
    </xf>
    <xf numFmtId="0" fontId="20" fillId="0" borderId="3" xfId="0" applyFont="1" applyBorder="1"/>
    <xf numFmtId="44" fontId="20" fillId="2" borderId="16" xfId="0" applyNumberFormat="1" applyFont="1" applyFill="1" applyBorder="1"/>
    <xf numFmtId="44" fontId="20" fillId="0" borderId="26" xfId="0" applyNumberFormat="1" applyFont="1" applyBorder="1"/>
    <xf numFmtId="44" fontId="20" fillId="0" borderId="47" xfId="0" applyNumberFormat="1" applyFont="1" applyBorder="1"/>
    <xf numFmtId="44" fontId="20" fillId="0" borderId="19" xfId="0" applyNumberFormat="1" applyFont="1" applyBorder="1"/>
    <xf numFmtId="44" fontId="20" fillId="0" borderId="84" xfId="0" applyNumberFormat="1" applyFont="1" applyBorder="1"/>
    <xf numFmtId="44" fontId="20" fillId="0" borderId="19" xfId="0" applyNumberFormat="1" applyFont="1" applyFill="1" applyBorder="1"/>
    <xf numFmtId="0" fontId="47" fillId="0" borderId="19" xfId="1" applyNumberFormat="1" applyFont="1" applyBorder="1" applyAlignment="1">
      <alignment horizontal="center"/>
    </xf>
    <xf numFmtId="44" fontId="54" fillId="3" borderId="26" xfId="1" applyFont="1" applyFill="1" applyBorder="1"/>
    <xf numFmtId="44" fontId="20" fillId="0" borderId="16" xfId="1" applyFont="1" applyBorder="1"/>
    <xf numFmtId="44" fontId="20" fillId="2" borderId="16" xfId="0" applyNumberFormat="1" applyFont="1" applyFill="1" applyBorder="1" applyAlignment="1">
      <alignment horizontal="center" vertical="center"/>
    </xf>
    <xf numFmtId="44" fontId="20" fillId="2" borderId="26" xfId="0" applyNumberFormat="1" applyFont="1" applyFill="1" applyBorder="1" applyAlignment="1">
      <alignment horizontal="center" vertical="center"/>
    </xf>
    <xf numFmtId="44" fontId="20" fillId="0" borderId="16" xfId="0" applyNumberFormat="1" applyFont="1" applyBorder="1" applyAlignment="1">
      <alignment horizontal="center" vertical="center"/>
    </xf>
    <xf numFmtId="44" fontId="20" fillId="0" borderId="47" xfId="0" applyNumberFormat="1" applyFont="1" applyBorder="1" applyAlignment="1">
      <alignment horizontal="center" vertical="center"/>
    </xf>
    <xf numFmtId="44" fontId="20" fillId="2" borderId="47" xfId="0" applyNumberFormat="1" applyFont="1" applyFill="1" applyBorder="1" applyAlignment="1">
      <alignment horizontal="center" vertical="center"/>
    </xf>
    <xf numFmtId="44" fontId="20" fillId="0" borderId="77" xfId="0" applyNumberFormat="1" applyFont="1" applyBorder="1"/>
    <xf numFmtId="44" fontId="47" fillId="0" borderId="19" xfId="0" applyNumberFormat="1" applyFont="1" applyBorder="1" applyAlignment="1">
      <alignment horizontal="center" vertical="center"/>
    </xf>
    <xf numFmtId="44" fontId="20" fillId="2" borderId="41" xfId="0" applyNumberFormat="1" applyFont="1" applyFill="1" applyBorder="1"/>
    <xf numFmtId="0" fontId="9" fillId="0" borderId="27" xfId="0" applyFont="1" applyBorder="1"/>
    <xf numFmtId="8" fontId="20" fillId="0" borderId="27" xfId="0" applyNumberFormat="1" applyFont="1" applyBorder="1"/>
    <xf numFmtId="8" fontId="11" fillId="0" borderId="27" xfId="0" applyNumberFormat="1" applyFont="1" applyBorder="1"/>
    <xf numFmtId="164" fontId="9" fillId="0" borderId="77" xfId="0" applyNumberFormat="1" applyFont="1" applyFill="1" applyBorder="1" applyAlignment="1">
      <alignment horizontal="center"/>
    </xf>
    <xf numFmtId="164" fontId="0" fillId="3" borderId="26" xfId="0" applyNumberFormat="1" applyFill="1" applyBorder="1"/>
    <xf numFmtId="0" fontId="9" fillId="0" borderId="0" xfId="0" applyFont="1" applyAlignment="1">
      <alignment horizontal="center"/>
    </xf>
    <xf numFmtId="164" fontId="0" fillId="3" borderId="77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2" fontId="9" fillId="2" borderId="83" xfId="0" applyNumberFormat="1" applyFont="1" applyFill="1" applyBorder="1"/>
    <xf numFmtId="44" fontId="9" fillId="2" borderId="56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44" fontId="9" fillId="0" borderId="83" xfId="0" applyNumberFormat="1" applyFont="1" applyBorder="1" applyAlignment="1">
      <alignment vertical="center"/>
    </xf>
    <xf numFmtId="0" fontId="55" fillId="0" borderId="0" xfId="0" applyFont="1"/>
    <xf numFmtId="0" fontId="56" fillId="0" borderId="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5" fillId="2" borderId="29" xfId="0" applyFont="1" applyFill="1" applyBorder="1"/>
    <xf numFmtId="42" fontId="55" fillId="0" borderId="30" xfId="0" applyNumberFormat="1" applyFont="1" applyFill="1" applyBorder="1"/>
    <xf numFmtId="42" fontId="55" fillId="0" borderId="3" xfId="0" applyNumberFormat="1" applyFont="1" applyFill="1" applyBorder="1"/>
    <xf numFmtId="0" fontId="55" fillId="2" borderId="1" xfId="0" applyFont="1" applyFill="1" applyBorder="1"/>
    <xf numFmtId="0" fontId="55" fillId="2" borderId="4" xfId="0" applyFont="1" applyFill="1" applyBorder="1"/>
    <xf numFmtId="42" fontId="55" fillId="0" borderId="24" xfId="0" applyNumberFormat="1" applyFont="1" applyFill="1" applyBorder="1"/>
    <xf numFmtId="0" fontId="55" fillId="2" borderId="9" xfId="0" applyFont="1" applyFill="1" applyBorder="1"/>
    <xf numFmtId="42" fontId="55" fillId="0" borderId="10" xfId="0" applyNumberFormat="1" applyFont="1" applyFill="1" applyBorder="1"/>
    <xf numFmtId="0" fontId="55" fillId="2" borderId="29" xfId="0" applyFont="1" applyFill="1" applyBorder="1" applyAlignment="1">
      <alignment wrapText="1"/>
    </xf>
    <xf numFmtId="42" fontId="55" fillId="3" borderId="30" xfId="0" applyNumberFormat="1" applyFont="1" applyFill="1" applyBorder="1"/>
    <xf numFmtId="0" fontId="55" fillId="0" borderId="1" xfId="0" applyFont="1" applyBorder="1"/>
    <xf numFmtId="42" fontId="55" fillId="3" borderId="3" xfId="0" applyNumberFormat="1" applyFont="1" applyFill="1" applyBorder="1"/>
    <xf numFmtId="0" fontId="55" fillId="0" borderId="4" xfId="0" applyFont="1" applyBorder="1"/>
    <xf numFmtId="42" fontId="55" fillId="3" borderId="24" xfId="0" applyNumberFormat="1" applyFont="1" applyFill="1" applyBorder="1"/>
    <xf numFmtId="0" fontId="55" fillId="2" borderId="0" xfId="0" applyFont="1" applyFill="1" applyBorder="1"/>
    <xf numFmtId="42" fontId="55" fillId="0" borderId="0" xfId="0" applyNumberFormat="1" applyFont="1" applyFill="1" applyBorder="1"/>
    <xf numFmtId="42" fontId="55" fillId="3" borderId="0" xfId="0" applyNumberFormat="1" applyFont="1" applyFill="1" applyBorder="1"/>
    <xf numFmtId="0" fontId="55" fillId="0" borderId="43" xfId="0" applyFont="1" applyBorder="1"/>
    <xf numFmtId="42" fontId="55" fillId="0" borderId="71" xfId="0" applyNumberFormat="1" applyFont="1" applyFill="1" applyBorder="1"/>
    <xf numFmtId="0" fontId="55" fillId="2" borderId="17" xfId="0" applyFont="1" applyFill="1" applyBorder="1"/>
    <xf numFmtId="42" fontId="55" fillId="0" borderId="8" xfId="0" applyNumberFormat="1" applyFont="1" applyFill="1" applyBorder="1"/>
    <xf numFmtId="44" fontId="9" fillId="0" borderId="102" xfId="0" applyNumberFormat="1" applyFont="1" applyFill="1" applyBorder="1" applyAlignment="1">
      <alignment horizontal="left"/>
    </xf>
    <xf numFmtId="44" fontId="9" fillId="0" borderId="102" xfId="0" applyNumberFormat="1" applyFont="1" applyBorder="1" applyAlignment="1">
      <alignment horizontal="left"/>
    </xf>
    <xf numFmtId="44" fontId="9" fillId="0" borderId="102" xfId="0" applyNumberFormat="1" applyFont="1" applyFill="1" applyBorder="1" applyAlignment="1"/>
    <xf numFmtId="42" fontId="9" fillId="0" borderId="105" xfId="1" quotePrefix="1" applyNumberFormat="1" applyFont="1" applyFill="1" applyBorder="1"/>
    <xf numFmtId="42" fontId="9" fillId="0" borderId="3" xfId="1" quotePrefix="1" applyNumberFormat="1" applyFont="1" applyFill="1" applyBorder="1"/>
    <xf numFmtId="42" fontId="9" fillId="0" borderId="8" xfId="1" applyNumberFormat="1" applyFont="1" applyBorder="1"/>
    <xf numFmtId="42" fontId="9" fillId="0" borderId="30" xfId="1" applyNumberFormat="1" applyFont="1" applyBorder="1"/>
    <xf numFmtId="42" fontId="9" fillId="0" borderId="3" xfId="1" applyNumberFormat="1" applyFont="1" applyFill="1" applyBorder="1" applyAlignment="1">
      <alignment horizontal="right"/>
    </xf>
    <xf numFmtId="42" fontId="9" fillId="0" borderId="3" xfId="1" applyNumberFormat="1" applyFont="1" applyFill="1" applyBorder="1"/>
    <xf numFmtId="42" fontId="9" fillId="0" borderId="8" xfId="1" applyNumberFormat="1" applyFont="1" applyFill="1" applyBorder="1"/>
    <xf numFmtId="42" fontId="9" fillId="0" borderId="24" xfId="1" applyNumberFormat="1" applyFont="1" applyFill="1" applyBorder="1"/>
    <xf numFmtId="42" fontId="9" fillId="0" borderId="6" xfId="1" applyNumberFormat="1" applyFont="1" applyFill="1" applyBorder="1"/>
    <xf numFmtId="42" fontId="9" fillId="0" borderId="30" xfId="1" applyNumberFormat="1" applyFont="1" applyFill="1" applyBorder="1"/>
    <xf numFmtId="0" fontId="0" fillId="0" borderId="102" xfId="0" applyBorder="1"/>
    <xf numFmtId="42" fontId="9" fillId="0" borderId="106" xfId="1" quotePrefix="1" applyNumberFormat="1" applyFont="1" applyFill="1" applyBorder="1"/>
    <xf numFmtId="42" fontId="9" fillId="0" borderId="2" xfId="1" quotePrefix="1" applyNumberFormat="1" applyFont="1" applyFill="1" applyBorder="1"/>
    <xf numFmtId="42" fontId="9" fillId="0" borderId="15" xfId="1" applyNumberFormat="1" applyFont="1" applyBorder="1"/>
    <xf numFmtId="42" fontId="9" fillId="0" borderId="34" xfId="1" applyNumberFormat="1" applyFont="1" applyBorder="1"/>
    <xf numFmtId="42" fontId="9" fillId="0" borderId="2" xfId="1" applyNumberFormat="1" applyFont="1" applyFill="1" applyBorder="1" applyAlignment="1">
      <alignment horizontal="right"/>
    </xf>
    <xf numFmtId="42" fontId="9" fillId="0" borderId="2" xfId="1" applyNumberFormat="1" applyFont="1" applyFill="1" applyBorder="1"/>
    <xf numFmtId="42" fontId="9" fillId="0" borderId="15" xfId="1" applyNumberFormat="1" applyFont="1" applyFill="1" applyBorder="1"/>
    <xf numFmtId="42" fontId="9" fillId="0" borderId="2" xfId="1" applyNumberFormat="1" applyFont="1" applyBorder="1"/>
    <xf numFmtId="42" fontId="9" fillId="0" borderId="34" xfId="1" applyNumberFormat="1" applyFont="1" applyFill="1" applyBorder="1"/>
    <xf numFmtId="42" fontId="9" fillId="0" borderId="7" xfId="1" applyNumberFormat="1" applyFont="1" applyFill="1" applyBorder="1"/>
    <xf numFmtId="42" fontId="9" fillId="0" borderId="12" xfId="1" applyNumberFormat="1" applyFont="1" applyFill="1" applyBorder="1"/>
    <xf numFmtId="0" fontId="58" fillId="0" borderId="16" xfId="0" applyFont="1" applyBorder="1"/>
    <xf numFmtId="0" fontId="18" fillId="0" borderId="20" xfId="0" applyFont="1" applyBorder="1" applyAlignment="1">
      <alignment horizontal="center"/>
    </xf>
    <xf numFmtId="44" fontId="20" fillId="0" borderId="77" xfId="0" applyNumberFormat="1" applyFont="1" applyFill="1" applyBorder="1" applyAlignment="1">
      <alignment horizontal="center" vertical="center"/>
    </xf>
    <xf numFmtId="8" fontId="11" fillId="0" borderId="16" xfId="0" applyNumberFormat="1" applyFont="1" applyFill="1" applyBorder="1"/>
    <xf numFmtId="8" fontId="11" fillId="0" borderId="19" xfId="0" applyNumberFormat="1" applyFont="1" applyBorder="1"/>
    <xf numFmtId="44" fontId="9" fillId="0" borderId="53" xfId="0" applyNumberFormat="1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44" fontId="20" fillId="0" borderId="77" xfId="0" applyNumberFormat="1" applyFont="1" applyBorder="1" applyAlignment="1">
      <alignment horizontal="center" wrapText="1"/>
    </xf>
    <xf numFmtId="0" fontId="14" fillId="2" borderId="27" xfId="0" applyFont="1" applyFill="1" applyBorder="1" applyAlignment="1">
      <alignment horizontal="center"/>
    </xf>
    <xf numFmtId="164" fontId="0" fillId="2" borderId="77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164" fontId="0" fillId="2" borderId="26" xfId="0" applyNumberFormat="1" applyFill="1" applyBorder="1"/>
    <xf numFmtId="0" fontId="0" fillId="2" borderId="97" xfId="0" applyFill="1" applyBorder="1"/>
    <xf numFmtId="0" fontId="0" fillId="2" borderId="47" xfId="0" applyFill="1" applyBorder="1"/>
    <xf numFmtId="0" fontId="35" fillId="6" borderId="0" xfId="0" applyFont="1" applyFill="1" applyAlignment="1">
      <alignment horizontal="center"/>
    </xf>
    <xf numFmtId="0" fontId="35" fillId="6" borderId="0" xfId="0" applyFont="1" applyFill="1" applyAlignment="1">
      <alignment horizontal="left"/>
    </xf>
    <xf numFmtId="42" fontId="11" fillId="0" borderId="27" xfId="0" applyNumberFormat="1" applyFont="1" applyBorder="1"/>
    <xf numFmtId="44" fontId="59" fillId="0" borderId="47" xfId="0" applyNumberFormat="1" applyFont="1" applyBorder="1"/>
    <xf numFmtId="44" fontId="59" fillId="2" borderId="56" xfId="0" applyNumberFormat="1" applyFont="1" applyFill="1" applyBorder="1" applyAlignment="1">
      <alignment horizontal="center" vertical="center"/>
    </xf>
    <xf numFmtId="44" fontId="20" fillId="0" borderId="41" xfId="0" applyNumberFormat="1" applyFont="1" applyFill="1" applyBorder="1" applyAlignment="1">
      <alignment horizontal="center"/>
    </xf>
    <xf numFmtId="44" fontId="60" fillId="0" borderId="16" xfId="0" applyNumberFormat="1" applyFont="1" applyBorder="1" applyAlignment="1">
      <alignment horizontal="center"/>
    </xf>
    <xf numFmtId="44" fontId="9" fillId="0" borderId="41" xfId="1" applyNumberFormat="1" applyFont="1" applyBorder="1" applyAlignment="1">
      <alignment horizontal="left"/>
    </xf>
    <xf numFmtId="44" fontId="9" fillId="0" borderId="41" xfId="0" applyNumberFormat="1" applyFont="1" applyBorder="1" applyAlignment="1">
      <alignment horizontal="center"/>
    </xf>
    <xf numFmtId="44" fontId="59" fillId="0" borderId="41" xfId="0" applyNumberFormat="1" applyFont="1" applyBorder="1" applyAlignment="1">
      <alignment horizontal="center"/>
    </xf>
    <xf numFmtId="44" fontId="12" fillId="0" borderId="41" xfId="1" applyFont="1" applyBorder="1" applyAlignment="1">
      <alignment horizontal="left"/>
    </xf>
    <xf numFmtId="44" fontId="12" fillId="0" borderId="41" xfId="0" applyNumberFormat="1" applyFont="1" applyBorder="1" applyAlignment="1">
      <alignment horizontal="center"/>
    </xf>
    <xf numFmtId="44" fontId="59" fillId="0" borderId="16" xfId="1" applyFont="1" applyBorder="1"/>
    <xf numFmtId="9" fontId="9" fillId="0" borderId="0" xfId="0" applyNumberFormat="1" applyFont="1"/>
    <xf numFmtId="44" fontId="59" fillId="0" borderId="77" xfId="0" applyNumberFormat="1" applyFont="1" applyFill="1" applyBorder="1"/>
    <xf numFmtId="44" fontId="59" fillId="0" borderId="16" xfId="0" applyNumberFormat="1" applyFont="1" applyFill="1" applyBorder="1"/>
    <xf numFmtId="44" fontId="59" fillId="0" borderId="19" xfId="0" applyNumberFormat="1" applyFont="1" applyFill="1" applyBorder="1"/>
    <xf numFmtId="44" fontId="59" fillId="0" borderId="77" xfId="0" applyNumberFormat="1" applyFont="1" applyBorder="1"/>
    <xf numFmtId="0" fontId="61" fillId="0" borderId="0" xfId="0" applyFont="1"/>
    <xf numFmtId="0" fontId="43" fillId="0" borderId="0" xfId="0" applyFont="1" applyAlignment="1">
      <alignment horizontal="right"/>
    </xf>
    <xf numFmtId="44" fontId="59" fillId="0" borderId="26" xfId="0" applyNumberFormat="1" applyFont="1" applyFill="1" applyBorder="1"/>
    <xf numFmtId="0" fontId="9" fillId="0" borderId="22" xfId="0" applyFont="1" applyBorder="1" applyAlignment="1"/>
    <xf numFmtId="44" fontId="11" fillId="0" borderId="18" xfId="0" applyNumberFormat="1" applyFont="1" applyBorder="1"/>
    <xf numFmtId="44" fontId="11" fillId="0" borderId="83" xfId="0" applyNumberFormat="1" applyFont="1" applyBorder="1"/>
    <xf numFmtId="0" fontId="0" fillId="0" borderId="0" xfId="0" applyNumberFormat="1" applyAlignment="1">
      <alignment horizontal="left"/>
    </xf>
    <xf numFmtId="44" fontId="22" fillId="0" borderId="52" xfId="0" applyNumberFormat="1" applyFont="1" applyBorder="1"/>
    <xf numFmtId="0" fontId="37" fillId="0" borderId="19" xfId="0" applyFont="1" applyBorder="1"/>
    <xf numFmtId="8" fontId="9" fillId="0" borderId="21" xfId="0" applyNumberFormat="1" applyFont="1" applyBorder="1"/>
    <xf numFmtId="44" fontId="9" fillId="0" borderId="15" xfId="0" applyNumberFormat="1" applyFont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44" fontId="37" fillId="0" borderId="19" xfId="1" applyFont="1" applyBorder="1" applyAlignment="1">
      <alignment horizontal="left"/>
    </xf>
    <xf numFmtId="0" fontId="12" fillId="1" borderId="0" xfId="0" applyFont="1" applyFill="1" applyBorder="1" applyAlignment="1">
      <alignment horizontal="left"/>
    </xf>
    <xf numFmtId="0" fontId="12" fillId="1" borderId="0" xfId="0" applyFont="1" applyFill="1" applyBorder="1"/>
    <xf numFmtId="0" fontId="12" fillId="1" borderId="0" xfId="0" applyFont="1" applyFill="1" applyBorder="1" applyAlignment="1">
      <alignment horizontal="center"/>
    </xf>
    <xf numFmtId="0" fontId="12" fillId="1" borderId="0" xfId="0" applyFont="1" applyFill="1"/>
    <xf numFmtId="0" fontId="12" fillId="1" borderId="0" xfId="0" applyFont="1" applyFill="1" applyAlignment="1">
      <alignment horizontal="center"/>
    </xf>
    <xf numFmtId="44" fontId="12" fillId="1" borderId="0" xfId="1" applyFont="1" applyFill="1" applyBorder="1"/>
    <xf numFmtId="0" fontId="12" fillId="0" borderId="19" xfId="0" applyFont="1" applyBorder="1" applyAlignment="1">
      <alignment vertical="center" wrapText="1"/>
    </xf>
    <xf numFmtId="0" fontId="9" fillId="0" borderId="22" xfId="0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12" fillId="0" borderId="47" xfId="0" applyFont="1" applyFill="1" applyBorder="1" applyAlignment="1">
      <alignment horizontal="left" vertical="top"/>
    </xf>
    <xf numFmtId="44" fontId="12" fillId="0" borderId="47" xfId="1" applyNumberFormat="1" applyFont="1" applyFill="1" applyBorder="1" applyAlignment="1"/>
    <xf numFmtId="44" fontId="12" fillId="0" borderId="47" xfId="1" applyNumberFormat="1" applyFont="1" applyBorder="1" applyAlignment="1"/>
    <xf numFmtId="44" fontId="62" fillId="0" borderId="19" xfId="0" applyNumberFormat="1" applyFont="1" applyFill="1" applyBorder="1"/>
    <xf numFmtId="44" fontId="62" fillId="0" borderId="84" xfId="0" applyNumberFormat="1" applyFont="1" applyFill="1" applyBorder="1"/>
    <xf numFmtId="0" fontId="63" fillId="0" borderId="0" xfId="0" applyFont="1" applyFill="1"/>
    <xf numFmtId="0" fontId="55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 wrapText="1"/>
    </xf>
    <xf numFmtId="0" fontId="55" fillId="0" borderId="29" xfId="0" applyFont="1" applyFill="1" applyBorder="1"/>
    <xf numFmtId="0" fontId="55" fillId="0" borderId="30" xfId="0" applyFont="1" applyFill="1" applyBorder="1"/>
    <xf numFmtId="8" fontId="55" fillId="0" borderId="30" xfId="0" applyNumberFormat="1" applyFont="1" applyFill="1" applyBorder="1"/>
    <xf numFmtId="14" fontId="55" fillId="0" borderId="30" xfId="0" applyNumberFormat="1" applyFont="1" applyFill="1" applyBorder="1"/>
    <xf numFmtId="2" fontId="55" fillId="0" borderId="34" xfId="0" applyNumberFormat="1" applyFont="1" applyFill="1" applyBorder="1"/>
    <xf numFmtId="0" fontId="55" fillId="0" borderId="1" xfId="0" applyFont="1" applyFill="1" applyBorder="1"/>
    <xf numFmtId="0" fontId="55" fillId="0" borderId="3" xfId="0" applyFont="1" applyFill="1" applyBorder="1"/>
    <xf numFmtId="8" fontId="55" fillId="0" borderId="3" xfId="0" applyNumberFormat="1" applyFont="1" applyFill="1" applyBorder="1"/>
    <xf numFmtId="14" fontId="55" fillId="0" borderId="3" xfId="0" applyNumberFormat="1" applyFont="1" applyFill="1" applyBorder="1"/>
    <xf numFmtId="2" fontId="55" fillId="0" borderId="2" xfId="0" applyNumberFormat="1" applyFont="1" applyFill="1" applyBorder="1"/>
    <xf numFmtId="0" fontId="55" fillId="0" borderId="4" xfId="0" applyFont="1" applyFill="1" applyBorder="1"/>
    <xf numFmtId="0" fontId="55" fillId="0" borderId="24" xfId="0" applyFont="1" applyFill="1" applyBorder="1"/>
    <xf numFmtId="8" fontId="55" fillId="0" borderId="24" xfId="0" applyNumberFormat="1" applyFont="1" applyFill="1" applyBorder="1"/>
    <xf numFmtId="14" fontId="55" fillId="0" borderId="24" xfId="0" applyNumberFormat="1" applyFont="1" applyFill="1" applyBorder="1"/>
    <xf numFmtId="2" fontId="55" fillId="0" borderId="12" xfId="0" applyNumberFormat="1" applyFont="1" applyFill="1" applyBorder="1"/>
    <xf numFmtId="0" fontId="55" fillId="0" borderId="17" xfId="0" applyFont="1" applyFill="1" applyBorder="1"/>
    <xf numFmtId="0" fontId="55" fillId="0" borderId="8" xfId="0" applyFont="1" applyFill="1" applyBorder="1"/>
    <xf numFmtId="8" fontId="55" fillId="0" borderId="8" xfId="0" applyNumberFormat="1" applyFont="1" applyFill="1" applyBorder="1"/>
    <xf numFmtId="14" fontId="55" fillId="0" borderId="8" xfId="0" applyNumberFormat="1" applyFont="1" applyFill="1" applyBorder="1"/>
    <xf numFmtId="2" fontId="55" fillId="0" borderId="15" xfId="0" applyNumberFormat="1" applyFont="1" applyFill="1" applyBorder="1"/>
    <xf numFmtId="0" fontId="55" fillId="0" borderId="0" xfId="0" applyFont="1" applyFill="1"/>
    <xf numFmtId="0" fontId="55" fillId="0" borderId="5" xfId="0" applyFont="1" applyFill="1" applyBorder="1"/>
    <xf numFmtId="0" fontId="55" fillId="0" borderId="6" xfId="0" applyFont="1" applyFill="1" applyBorder="1"/>
    <xf numFmtId="8" fontId="55" fillId="0" borderId="6" xfId="0" applyNumberFormat="1" applyFont="1" applyFill="1" applyBorder="1"/>
    <xf numFmtId="14" fontId="55" fillId="0" borderId="6" xfId="0" applyNumberFormat="1" applyFont="1" applyFill="1" applyBorder="1"/>
    <xf numFmtId="2" fontId="55" fillId="0" borderId="7" xfId="0" applyNumberFormat="1" applyFont="1" applyFill="1" applyBorder="1"/>
    <xf numFmtId="8" fontId="55" fillId="0" borderId="0" xfId="0" applyNumberFormat="1" applyFont="1"/>
    <xf numFmtId="2" fontId="55" fillId="0" borderId="3" xfId="0" applyNumberFormat="1" applyFont="1" applyFill="1" applyBorder="1"/>
    <xf numFmtId="6" fontId="65" fillId="0" borderId="34" xfId="0" applyNumberFormat="1" applyFont="1" applyFill="1" applyBorder="1"/>
    <xf numFmtId="0" fontId="55" fillId="0" borderId="11" xfId="0" applyFont="1" applyFill="1" applyBorder="1"/>
    <xf numFmtId="8" fontId="55" fillId="0" borderId="2" xfId="0" applyNumberFormat="1" applyFont="1" applyFill="1" applyBorder="1"/>
    <xf numFmtId="0" fontId="55" fillId="0" borderId="107" xfId="0" applyFont="1" applyFill="1" applyBorder="1"/>
    <xf numFmtId="8" fontId="55" fillId="0" borderId="15" xfId="0" applyNumberFormat="1" applyFont="1" applyFill="1" applyBorder="1"/>
    <xf numFmtId="0" fontId="55" fillId="0" borderId="58" xfId="0" applyFont="1" applyFill="1" applyBorder="1"/>
    <xf numFmtId="0" fontId="55" fillId="0" borderId="35" xfId="0" applyFont="1" applyFill="1" applyBorder="1"/>
    <xf numFmtId="0" fontId="55" fillId="0" borderId="93" xfId="0" applyFont="1" applyFill="1" applyBorder="1"/>
    <xf numFmtId="0" fontId="66" fillId="0" borderId="0" xfId="0" applyFont="1" applyFill="1"/>
    <xf numFmtId="0" fontId="55" fillId="0" borderId="83" xfId="0" applyFont="1" applyFill="1" applyBorder="1" applyAlignment="1">
      <alignment horizontal="center"/>
    </xf>
    <xf numFmtId="14" fontId="55" fillId="0" borderId="61" xfId="0" applyNumberFormat="1" applyFont="1" applyFill="1" applyBorder="1"/>
    <xf numFmtId="165" fontId="65" fillId="0" borderId="3" xfId="0" applyNumberFormat="1" applyFont="1" applyFill="1" applyBorder="1"/>
    <xf numFmtId="165" fontId="65" fillId="0" borderId="11" xfId="0" applyNumberFormat="1" applyFont="1" applyFill="1" applyBorder="1"/>
    <xf numFmtId="0" fontId="55" fillId="0" borderId="1" xfId="0" applyFont="1" applyFill="1" applyBorder="1" applyAlignment="1">
      <alignment wrapText="1"/>
    </xf>
    <xf numFmtId="0" fontId="55" fillId="0" borderId="3" xfId="0" applyFont="1" applyFill="1" applyBorder="1" applyAlignment="1">
      <alignment horizontal="center"/>
    </xf>
    <xf numFmtId="42" fontId="55" fillId="0" borderId="2" xfId="0" applyNumberFormat="1" applyFont="1" applyFill="1" applyBorder="1"/>
    <xf numFmtId="14" fontId="55" fillId="0" borderId="99" xfId="0" applyNumberFormat="1" applyFont="1" applyFill="1" applyBorder="1"/>
    <xf numFmtId="14" fontId="55" fillId="0" borderId="0" xfId="0" applyNumberFormat="1" applyFont="1" applyFill="1" applyBorder="1"/>
    <xf numFmtId="0" fontId="55" fillId="0" borderId="0" xfId="0" applyFont="1" applyFill="1" applyBorder="1"/>
    <xf numFmtId="9" fontId="55" fillId="2" borderId="3" xfId="0" applyNumberFormat="1" applyFont="1" applyFill="1" applyBorder="1"/>
    <xf numFmtId="8" fontId="55" fillId="2" borderId="3" xfId="0" applyNumberFormat="1" applyFont="1" applyFill="1" applyBorder="1"/>
    <xf numFmtId="0" fontId="55" fillId="2" borderId="3" xfId="0" applyFont="1" applyFill="1" applyBorder="1"/>
    <xf numFmtId="8" fontId="55" fillId="0" borderId="3" xfId="0" applyNumberFormat="1" applyFont="1" applyBorder="1"/>
    <xf numFmtId="0" fontId="55" fillId="2" borderId="11" xfId="0" applyFont="1" applyFill="1" applyBorder="1"/>
    <xf numFmtId="42" fontId="55" fillId="0" borderId="2" xfId="0" applyNumberFormat="1" applyFont="1" applyBorder="1"/>
    <xf numFmtId="0" fontId="55" fillId="0" borderId="3" xfId="0" applyFont="1" applyBorder="1"/>
    <xf numFmtId="0" fontId="55" fillId="0" borderId="108" xfId="0" applyFont="1" applyBorder="1"/>
    <xf numFmtId="42" fontId="55" fillId="0" borderId="34" xfId="0" applyNumberFormat="1" applyFont="1" applyBorder="1"/>
    <xf numFmtId="0" fontId="55" fillId="0" borderId="17" xfId="0" applyFont="1" applyBorder="1"/>
    <xf numFmtId="0" fontId="55" fillId="0" borderId="8" xfId="0" applyFont="1" applyBorder="1"/>
    <xf numFmtId="0" fontId="55" fillId="0" borderId="107" xfId="0" applyFont="1" applyBorder="1"/>
    <xf numFmtId="0" fontId="55" fillId="0" borderId="59" xfId="0" applyFont="1" applyBorder="1"/>
    <xf numFmtId="0" fontId="55" fillId="0" borderId="62" xfId="0" applyFont="1" applyBorder="1"/>
    <xf numFmtId="0" fontId="55" fillId="0" borderId="36" xfId="0" applyFont="1" applyBorder="1"/>
    <xf numFmtId="0" fontId="55" fillId="0" borderId="109" xfId="0" applyFont="1" applyBorder="1"/>
    <xf numFmtId="42" fontId="64" fillId="0" borderId="63" xfId="0" applyNumberFormat="1" applyFont="1" applyBorder="1"/>
    <xf numFmtId="0" fontId="67" fillId="0" borderId="0" xfId="0" applyFont="1"/>
    <xf numFmtId="0" fontId="55" fillId="0" borderId="64" xfId="0" applyFont="1" applyBorder="1"/>
    <xf numFmtId="0" fontId="55" fillId="0" borderId="38" xfId="0" applyFont="1" applyBorder="1"/>
    <xf numFmtId="42" fontId="55" fillId="0" borderId="65" xfId="0" applyNumberFormat="1" applyFont="1" applyBorder="1"/>
    <xf numFmtId="0" fontId="55" fillId="0" borderId="66" xfId="0" applyFont="1" applyFill="1" applyBorder="1"/>
    <xf numFmtId="42" fontId="55" fillId="0" borderId="67" xfId="0" applyNumberFormat="1" applyFont="1" applyFill="1" applyBorder="1"/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66" xfId="0" applyFont="1" applyBorder="1"/>
    <xf numFmtId="0" fontId="55" fillId="0" borderId="0" xfId="0" applyFont="1" applyBorder="1"/>
    <xf numFmtId="0" fontId="55" fillId="0" borderId="66" xfId="0" applyFont="1" applyBorder="1"/>
    <xf numFmtId="42" fontId="55" fillId="0" borderId="67" xfId="0" applyNumberFormat="1" applyFont="1" applyBorder="1"/>
    <xf numFmtId="0" fontId="55" fillId="0" borderId="68" xfId="0" applyFont="1" applyBorder="1"/>
    <xf numFmtId="0" fontId="55" fillId="0" borderId="37" xfId="0" applyFont="1" applyBorder="1"/>
    <xf numFmtId="42" fontId="55" fillId="0" borderId="69" xfId="0" applyNumberFormat="1" applyFont="1" applyBorder="1"/>
    <xf numFmtId="0" fontId="55" fillId="0" borderId="70" xfId="0" applyFont="1" applyBorder="1"/>
    <xf numFmtId="0" fontId="55" fillId="0" borderId="39" xfId="0" applyFont="1" applyBorder="1"/>
    <xf numFmtId="6" fontId="64" fillId="0" borderId="40" xfId="0" applyNumberFormat="1" applyFont="1" applyBorder="1" applyAlignment="1">
      <alignment horizontal="right"/>
    </xf>
    <xf numFmtId="4" fontId="55" fillId="0" borderId="0" xfId="0" applyNumberFormat="1" applyFont="1"/>
    <xf numFmtId="8" fontId="65" fillId="0" borderId="30" xfId="0" applyNumberFormat="1" applyFont="1" applyFill="1" applyBorder="1"/>
    <xf numFmtId="37" fontId="65" fillId="0" borderId="34" xfId="0" applyNumberFormat="1" applyFont="1" applyFill="1" applyBorder="1"/>
    <xf numFmtId="8" fontId="65" fillId="0" borderId="34" xfId="0" applyNumberFormat="1" applyFont="1" applyFill="1" applyBorder="1"/>
    <xf numFmtId="8" fontId="65" fillId="0" borderId="60" xfId="0" applyNumberFormat="1" applyFont="1" applyFill="1" applyBorder="1"/>
    <xf numFmtId="44" fontId="20" fillId="0" borderId="19" xfId="0" applyNumberFormat="1" applyFont="1" applyBorder="1" applyAlignment="1">
      <alignment horizontal="center" vertical="center"/>
    </xf>
    <xf numFmtId="44" fontId="11" fillId="0" borderId="19" xfId="0" applyNumberFormat="1" applyFont="1" applyBorder="1" applyAlignment="1">
      <alignment horizontal="center" vertical="center"/>
    </xf>
    <xf numFmtId="44" fontId="9" fillId="0" borderId="19" xfId="0" applyNumberFormat="1" applyFont="1" applyBorder="1" applyAlignment="1">
      <alignment horizontal="center" vertical="center"/>
    </xf>
    <xf numFmtId="0" fontId="9" fillId="0" borderId="83" xfId="0" applyFont="1" applyBorder="1" applyAlignment="1">
      <alignment vertical="center"/>
    </xf>
    <xf numFmtId="0" fontId="9" fillId="0" borderId="77" xfId="0" applyFont="1" applyBorder="1" applyAlignment="1"/>
    <xf numFmtId="0" fontId="9" fillId="0" borderId="84" xfId="0" applyFont="1" applyBorder="1" applyAlignment="1">
      <alignment vertical="center"/>
    </xf>
    <xf numFmtId="0" fontId="65" fillId="0" borderId="0" xfId="0" applyFont="1" applyBorder="1"/>
    <xf numFmtId="0" fontId="65" fillId="0" borderId="0" xfId="0" applyFont="1" applyAlignment="1">
      <alignment horizontal="right"/>
    </xf>
    <xf numFmtId="0" fontId="0" fillId="0" borderId="27" xfId="0" applyBorder="1" applyAlignment="1">
      <alignment horizontal="center" wrapText="1"/>
    </xf>
    <xf numFmtId="9" fontId="0" fillId="0" borderId="27" xfId="0" applyNumberFormat="1" applyBorder="1"/>
    <xf numFmtId="0" fontId="0" fillId="0" borderId="27" xfId="0" applyBorder="1"/>
    <xf numFmtId="0" fontId="68" fillId="0" borderId="0" xfId="0" applyFont="1"/>
    <xf numFmtId="41" fontId="9" fillId="0" borderId="94" xfId="1" applyNumberFormat="1" applyFont="1" applyBorder="1"/>
    <xf numFmtId="42" fontId="9" fillId="0" borderId="98" xfId="1" applyNumberFormat="1" applyFont="1" applyBorder="1"/>
    <xf numFmtId="42" fontId="18" fillId="0" borderId="43" xfId="0" applyNumberFormat="1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35" fillId="5" borderId="48" xfId="0" applyFont="1" applyFill="1" applyBorder="1" applyAlignment="1">
      <alignment horizontal="center" vertical="center"/>
    </xf>
    <xf numFmtId="0" fontId="35" fillId="5" borderId="49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7" fillId="0" borderId="22" xfId="0" applyFont="1" applyFill="1" applyBorder="1" applyAlignment="1">
      <alignment horizontal="center" vertical="center" textRotation="65"/>
    </xf>
    <xf numFmtId="0" fontId="57" fillId="0" borderId="52" xfId="0" applyFont="1" applyFill="1" applyBorder="1" applyAlignment="1">
      <alignment horizontal="center" vertical="center" textRotation="65"/>
    </xf>
    <xf numFmtId="0" fontId="57" fillId="0" borderId="32" xfId="0" applyFont="1" applyFill="1" applyBorder="1" applyAlignment="1">
      <alignment horizontal="center" vertical="center" textRotation="65"/>
    </xf>
    <xf numFmtId="0" fontId="57" fillId="0" borderId="53" xfId="0" applyFont="1" applyFill="1" applyBorder="1" applyAlignment="1">
      <alignment horizontal="center" vertical="center" textRotation="65"/>
    </xf>
    <xf numFmtId="0" fontId="57" fillId="0" borderId="0" xfId="0" applyFont="1" applyFill="1" applyBorder="1" applyAlignment="1">
      <alignment horizontal="center" vertical="center" textRotation="65"/>
    </xf>
    <xf numFmtId="0" fontId="57" fillId="0" borderId="83" xfId="0" applyFont="1" applyFill="1" applyBorder="1" applyAlignment="1">
      <alignment horizontal="center" vertical="center" textRotation="65"/>
    </xf>
    <xf numFmtId="0" fontId="57" fillId="0" borderId="104" xfId="0" applyFont="1" applyFill="1" applyBorder="1" applyAlignment="1">
      <alignment horizontal="center" vertical="center" textRotation="65"/>
    </xf>
    <xf numFmtId="0" fontId="57" fillId="0" borderId="98" xfId="0" applyFont="1" applyFill="1" applyBorder="1" applyAlignment="1">
      <alignment horizontal="center" vertical="center" textRotation="65"/>
    </xf>
    <xf numFmtId="0" fontId="57" fillId="0" borderId="94" xfId="0" applyFont="1" applyFill="1" applyBorder="1" applyAlignment="1">
      <alignment horizontal="center" vertical="center" textRotation="65"/>
    </xf>
    <xf numFmtId="44" fontId="9" fillId="0" borderId="5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44" fontId="11" fillId="0" borderId="56" xfId="0" applyNumberFormat="1" applyFont="1" applyFill="1" applyBorder="1" applyAlignment="1">
      <alignment horizontal="center" vertical="center"/>
    </xf>
    <xf numFmtId="44" fontId="11" fillId="0" borderId="41" xfId="0" applyNumberFormat="1" applyFont="1" applyFill="1" applyBorder="1" applyAlignment="1">
      <alignment horizontal="center" vertical="center"/>
    </xf>
    <xf numFmtId="44" fontId="11" fillId="0" borderId="84" xfId="0" applyNumberFormat="1" applyFont="1" applyFill="1" applyBorder="1" applyAlignment="1">
      <alignment horizontal="center" vertical="center"/>
    </xf>
    <xf numFmtId="44" fontId="43" fillId="2" borderId="20" xfId="0" applyNumberFormat="1" applyFont="1" applyFill="1" applyBorder="1" applyAlignment="1">
      <alignment horizontal="center" vertical="center"/>
    </xf>
    <xf numFmtId="44" fontId="43" fillId="2" borderId="81" xfId="0" applyNumberFormat="1" applyFont="1" applyFill="1" applyBorder="1" applyAlignment="1">
      <alignment horizontal="center" vertical="center"/>
    </xf>
    <xf numFmtId="44" fontId="43" fillId="2" borderId="31" xfId="0" applyNumberFormat="1" applyFont="1" applyFill="1" applyBorder="1" applyAlignment="1">
      <alignment horizontal="center" vertical="center"/>
    </xf>
    <xf numFmtId="49" fontId="43" fillId="2" borderId="20" xfId="0" applyNumberFormat="1" applyFont="1" applyFill="1" applyBorder="1" applyAlignment="1">
      <alignment horizontal="center" vertical="center"/>
    </xf>
    <xf numFmtId="49" fontId="43" fillId="2" borderId="81" xfId="0" applyNumberFormat="1" applyFont="1" applyFill="1" applyBorder="1" applyAlignment="1">
      <alignment horizontal="center" vertical="center"/>
    </xf>
    <xf numFmtId="49" fontId="43" fillId="2" borderId="31" xfId="0" applyNumberFormat="1" applyFont="1" applyFill="1" applyBorder="1" applyAlignment="1">
      <alignment horizontal="center" vertical="center"/>
    </xf>
    <xf numFmtId="44" fontId="9" fillId="0" borderId="41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164" fontId="9" fillId="0" borderId="95" xfId="0" applyNumberFormat="1" applyFont="1" applyBorder="1" applyAlignment="1">
      <alignment horizontal="center"/>
    </xf>
    <xf numFmtId="164" fontId="9" fillId="0" borderId="85" xfId="0" applyNumberFormat="1" applyFont="1" applyBorder="1" applyAlignment="1">
      <alignment horizontal="center"/>
    </xf>
    <xf numFmtId="164" fontId="9" fillId="0" borderId="96" xfId="0" applyNumberFormat="1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45" fillId="0" borderId="50" xfId="0" applyFont="1" applyBorder="1" applyAlignment="1">
      <alignment horizontal="center"/>
    </xf>
    <xf numFmtId="0" fontId="45" fillId="0" borderId="48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" fillId="6" borderId="27" xfId="0" applyFont="1" applyFill="1" applyBorder="1" applyAlignment="1">
      <alignment horizontal="left"/>
    </xf>
    <xf numFmtId="0" fontId="4" fillId="6" borderId="27" xfId="0" applyFont="1" applyFill="1" applyBorder="1" applyAlignment="1"/>
    <xf numFmtId="0" fontId="35" fillId="0" borderId="27" xfId="0" applyFont="1" applyBorder="1" applyAlignment="1">
      <alignment horizontal="left"/>
    </xf>
    <xf numFmtId="0" fontId="0" fillId="0" borderId="27" xfId="0" applyBorder="1" applyAlignment="1"/>
    <xf numFmtId="0" fontId="11" fillId="0" borderId="19" xfId="0" applyFont="1" applyBorder="1" applyAlignment="1">
      <alignment horizontal="left" vertical="center"/>
    </xf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9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2.75"/>
  <cols>
    <col min="1" max="1" width="9.5703125" style="29" customWidth="1"/>
    <col min="2" max="2" width="29.28515625" customWidth="1"/>
    <col min="3" max="3" width="2.85546875" customWidth="1"/>
    <col min="4" max="4" width="18.140625" customWidth="1"/>
    <col min="5" max="5" width="3" customWidth="1"/>
    <col min="6" max="6" width="18.140625" style="735" customWidth="1"/>
    <col min="7" max="7" width="3" customWidth="1"/>
    <col min="9" max="9" width="10" bestFit="1" customWidth="1"/>
  </cols>
  <sheetData>
    <row r="1" spans="1:9" ht="27.75" customHeight="1">
      <c r="A1" s="259">
        <v>2011</v>
      </c>
      <c r="B1" s="748" t="s">
        <v>265</v>
      </c>
      <c r="C1" s="736"/>
      <c r="D1" s="747" t="s">
        <v>924</v>
      </c>
      <c r="E1" s="12"/>
      <c r="F1" s="737" t="s">
        <v>1012</v>
      </c>
      <c r="G1" s="12"/>
      <c r="H1" s="1011" t="s">
        <v>1019</v>
      </c>
      <c r="I1" s="400" t="s">
        <v>1020</v>
      </c>
    </row>
    <row r="2" spans="1:9" ht="11.25" customHeight="1">
      <c r="A2" s="98">
        <v>407</v>
      </c>
      <c r="B2" s="99" t="s">
        <v>466</v>
      </c>
      <c r="C2" s="261"/>
      <c r="D2" s="608">
        <v>8000</v>
      </c>
      <c r="E2" s="610"/>
      <c r="F2" s="738">
        <f>INCOME!F5</f>
        <v>10000</v>
      </c>
      <c r="G2" s="610"/>
      <c r="H2" s="1012">
        <f t="shared" ref="H2:H12" si="0">(F2/D2)-1</f>
        <v>0.25</v>
      </c>
    </row>
    <row r="3" spans="1:9" ht="12.6" customHeight="1">
      <c r="A3" s="98">
        <v>410</v>
      </c>
      <c r="B3" s="99" t="s">
        <v>465</v>
      </c>
      <c r="C3" s="261"/>
      <c r="D3" s="608">
        <v>2068739</v>
      </c>
      <c r="E3" s="610"/>
      <c r="F3" s="674">
        <f>INCOME!F6+INCOME!F7+INCOME!F8</f>
        <v>1962640</v>
      </c>
      <c r="G3" s="610"/>
      <c r="H3" s="1012">
        <f t="shared" si="0"/>
        <v>-5.128679838297634E-2</v>
      </c>
    </row>
    <row r="4" spans="1:9" ht="12.6" customHeight="1">
      <c r="A4" s="98">
        <v>415</v>
      </c>
      <c r="B4" s="99" t="s">
        <v>41</v>
      </c>
      <c r="C4" s="261"/>
      <c r="D4" s="608">
        <v>1419065</v>
      </c>
      <c r="E4" s="610"/>
      <c r="F4" s="674">
        <f>INCOME!F9</f>
        <v>1447446</v>
      </c>
      <c r="G4" s="610"/>
      <c r="H4" s="1012">
        <f t="shared" si="0"/>
        <v>1.9999788593193513E-2</v>
      </c>
    </row>
    <row r="5" spans="1:9" ht="12.6" customHeight="1">
      <c r="A5" s="98" t="s">
        <v>548</v>
      </c>
      <c r="B5" s="99" t="s">
        <v>549</v>
      </c>
      <c r="C5" s="261"/>
      <c r="D5" s="608">
        <v>13500</v>
      </c>
      <c r="E5" s="610"/>
      <c r="F5" s="674">
        <f>INCOME!F10+INCOME!F11+INCOME!F12</f>
        <v>11500</v>
      </c>
      <c r="G5" s="610"/>
      <c r="H5" s="1012">
        <f t="shared" si="0"/>
        <v>-0.14814814814814814</v>
      </c>
    </row>
    <row r="6" spans="1:9" ht="12.6" customHeight="1">
      <c r="A6" s="98" t="s">
        <v>142</v>
      </c>
      <c r="B6" s="99" t="s">
        <v>143</v>
      </c>
      <c r="C6" s="261"/>
      <c r="D6" s="608">
        <v>178514</v>
      </c>
      <c r="E6" s="610"/>
      <c r="F6" s="731">
        <f>INCOME!F13+INCOME!F14+INCOME!F15</f>
        <v>162475</v>
      </c>
      <c r="G6" s="610"/>
      <c r="H6" s="1012">
        <f t="shared" si="0"/>
        <v>-8.9847294890036622E-2</v>
      </c>
    </row>
    <row r="7" spans="1:9" ht="12.6" customHeight="1">
      <c r="A7" s="98">
        <v>475</v>
      </c>
      <c r="B7" s="99" t="s">
        <v>144</v>
      </c>
      <c r="C7" s="261"/>
      <c r="D7" s="608">
        <v>10000</v>
      </c>
      <c r="E7" s="610"/>
      <c r="F7" s="674">
        <f>INCOME!F16</f>
        <v>10000</v>
      </c>
      <c r="G7" s="610"/>
      <c r="H7" s="1012">
        <f t="shared" si="0"/>
        <v>0</v>
      </c>
    </row>
    <row r="8" spans="1:9" ht="12.6" customHeight="1">
      <c r="A8" s="98" t="s">
        <v>145</v>
      </c>
      <c r="B8" s="99" t="s">
        <v>146</v>
      </c>
      <c r="C8" s="261"/>
      <c r="D8" s="608">
        <v>7740</v>
      </c>
      <c r="E8" s="610"/>
      <c r="F8" s="674">
        <f>INCOME!F17+INCOME!F18</f>
        <v>3000</v>
      </c>
      <c r="G8" s="610"/>
      <c r="H8" s="1012">
        <f t="shared" si="0"/>
        <v>-0.61240310077519378</v>
      </c>
      <c r="I8" s="1014" t="s">
        <v>468</v>
      </c>
    </row>
    <row r="9" spans="1:9" ht="12.6" customHeight="1">
      <c r="A9" s="98" t="s">
        <v>914</v>
      </c>
      <c r="B9" s="99" t="s">
        <v>147</v>
      </c>
      <c r="C9" s="261"/>
      <c r="D9" s="608">
        <v>10005</v>
      </c>
      <c r="E9" s="610"/>
      <c r="F9" s="674">
        <f>INCOME!F19+INCOME!F20+INCOME!F21+INCOME!F24</f>
        <v>5650</v>
      </c>
      <c r="G9" s="610"/>
      <c r="H9" s="1012">
        <f t="shared" si="0"/>
        <v>-0.43528235882058974</v>
      </c>
      <c r="I9" s="1014" t="s">
        <v>1021</v>
      </c>
    </row>
    <row r="10" spans="1:9" ht="12.6" customHeight="1">
      <c r="A10" s="101">
        <v>495</v>
      </c>
      <c r="B10" s="179" t="s">
        <v>148</v>
      </c>
      <c r="C10" s="261"/>
      <c r="D10" s="609">
        <v>10560</v>
      </c>
      <c r="E10" s="610"/>
      <c r="F10" s="674">
        <f>INCOME!F23</f>
        <v>10560</v>
      </c>
      <c r="G10" s="610"/>
      <c r="H10" s="1012">
        <f t="shared" si="0"/>
        <v>0</v>
      </c>
    </row>
    <row r="11" spans="1:9" ht="3" customHeight="1">
      <c r="A11" s="96"/>
      <c r="B11" s="97"/>
      <c r="C11" s="262"/>
      <c r="D11" s="428"/>
      <c r="E11" s="610"/>
      <c r="F11" s="675"/>
      <c r="G11" s="610"/>
      <c r="H11" s="1012" t="e">
        <f t="shared" si="0"/>
        <v>#DIV/0!</v>
      </c>
    </row>
    <row r="12" spans="1:9" s="746" customFormat="1" ht="20.25" customHeight="1">
      <c r="A12" s="741"/>
      <c r="B12" s="742" t="s">
        <v>266</v>
      </c>
      <c r="C12" s="743"/>
      <c r="D12" s="745">
        <f>SUM(D2:D11)</f>
        <v>3726123</v>
      </c>
      <c r="E12" s="744"/>
      <c r="F12" s="745">
        <f>SUM(F2:F11)</f>
        <v>3623271</v>
      </c>
      <c r="G12" s="744"/>
      <c r="H12" s="1012">
        <f t="shared" si="0"/>
        <v>-2.7602953525688756E-2</v>
      </c>
    </row>
    <row r="13" spans="1:9" ht="14.25" customHeight="1" thickBot="1">
      <c r="A13" s="730" t="s">
        <v>891</v>
      </c>
      <c r="B13" s="430" t="s">
        <v>469</v>
      </c>
      <c r="C13" s="263"/>
      <c r="D13" s="739"/>
      <c r="E13" s="610"/>
      <c r="F13" s="740"/>
      <c r="G13" s="610"/>
      <c r="H13" s="1013"/>
    </row>
    <row r="14" spans="1:9" ht="12.6" customHeight="1">
      <c r="A14" s="102">
        <v>501</v>
      </c>
      <c r="B14" s="103" t="s">
        <v>207</v>
      </c>
      <c r="C14" s="827"/>
      <c r="D14" s="830">
        <v>13600</v>
      </c>
      <c r="E14" s="12"/>
      <c r="F14" s="841">
        <f>'501 PROPERTY TAX FEES'!F12</f>
        <v>17633.22</v>
      </c>
      <c r="G14" s="12"/>
      <c r="H14" s="1012">
        <f t="shared" ref="H14:H55" si="1">(F14/D14)-1</f>
        <v>0.29656029411764706</v>
      </c>
      <c r="I14" s="1014" t="s">
        <v>1035</v>
      </c>
    </row>
    <row r="15" spans="1:9" ht="12.6" customHeight="1">
      <c r="A15" s="104">
        <v>502</v>
      </c>
      <c r="B15" s="100" t="s">
        <v>336</v>
      </c>
      <c r="C15" s="828"/>
      <c r="D15" s="831">
        <v>40581</v>
      </c>
      <c r="E15" s="12"/>
      <c r="F15" s="842">
        <f>'502 SALES TAX COLLECTION COSTS'!F12</f>
        <v>41149</v>
      </c>
      <c r="G15" s="12"/>
      <c r="H15" s="1012">
        <f t="shared" si="1"/>
        <v>1.3996697962100457E-2</v>
      </c>
    </row>
    <row r="16" spans="1:9" ht="12.6" customHeight="1">
      <c r="A16" s="105">
        <v>503</v>
      </c>
      <c r="B16" s="106" t="s">
        <v>276</v>
      </c>
      <c r="C16" s="828"/>
      <c r="D16" s="832">
        <v>18520</v>
      </c>
      <c r="E16" s="12"/>
      <c r="F16" s="843">
        <f>'503 SUNSET VALLEY'!F11</f>
        <v>17719.72</v>
      </c>
      <c r="G16" s="12"/>
      <c r="H16" s="1012">
        <f t="shared" si="1"/>
        <v>-4.3211663066954564E-2</v>
      </c>
    </row>
    <row r="17" spans="1:9" ht="12.6" customHeight="1">
      <c r="A17" s="107">
        <v>601</v>
      </c>
      <c r="B17" s="108" t="s">
        <v>454</v>
      </c>
      <c r="C17" s="828"/>
      <c r="D17" s="833">
        <v>131445</v>
      </c>
      <c r="E17" s="12"/>
      <c r="F17" s="844">
        <f>'601 APPARATUS PMTS.'!F17+'601 APPARATUS PMTS.'!G17</f>
        <v>185765.24</v>
      </c>
      <c r="G17" s="12"/>
      <c r="H17" s="1012">
        <f t="shared" si="1"/>
        <v>0.4132545170984061</v>
      </c>
      <c r="I17" s="1014" t="s">
        <v>1022</v>
      </c>
    </row>
    <row r="18" spans="1:9" ht="12.6" customHeight="1">
      <c r="A18" s="104">
        <v>602</v>
      </c>
      <c r="B18" s="109" t="s">
        <v>268</v>
      </c>
      <c r="C18" s="827"/>
      <c r="D18" s="834">
        <v>4500</v>
      </c>
      <c r="E18" s="12"/>
      <c r="F18" s="845">
        <f>'602 ALPHA PAGERS'!F9</f>
        <v>4400</v>
      </c>
      <c r="G18" s="12"/>
      <c r="H18" s="1012">
        <f t="shared" si="1"/>
        <v>-2.2222222222222254E-2</v>
      </c>
    </row>
    <row r="19" spans="1:9" ht="12.6" customHeight="1">
      <c r="A19" s="104">
        <v>603</v>
      </c>
      <c r="B19" s="109" t="s">
        <v>420</v>
      </c>
      <c r="C19" s="827"/>
      <c r="D19" s="835">
        <v>53800</v>
      </c>
      <c r="E19" s="12"/>
      <c r="F19" s="846">
        <f>'603 DISPATCH'!F30</f>
        <v>45758.559999999998</v>
      </c>
      <c r="G19" s="12"/>
      <c r="H19" s="1012">
        <f t="shared" si="1"/>
        <v>-0.14946914498141273</v>
      </c>
    </row>
    <row r="20" spans="1:9" ht="12.6" customHeight="1">
      <c r="A20" s="98">
        <v>604</v>
      </c>
      <c r="B20" s="100" t="s">
        <v>267</v>
      </c>
      <c r="C20" s="828"/>
      <c r="D20" s="835">
        <v>40000</v>
      </c>
      <c r="E20" s="12"/>
      <c r="F20" s="846">
        <f>'604 FUEL'!F16</f>
        <v>34000</v>
      </c>
      <c r="G20" s="12"/>
      <c r="H20" s="1012">
        <f t="shared" si="1"/>
        <v>-0.15000000000000002</v>
      </c>
    </row>
    <row r="21" spans="1:9" ht="12.6" customHeight="1">
      <c r="A21" s="104">
        <v>605</v>
      </c>
      <c r="B21" s="110" t="s">
        <v>357</v>
      </c>
      <c r="C21" s="829"/>
      <c r="D21" s="835">
        <v>10192</v>
      </c>
      <c r="E21" s="12"/>
      <c r="F21" s="846">
        <f>'605 SCBA'!F23</f>
        <v>10425</v>
      </c>
      <c r="G21" s="12"/>
      <c r="H21" s="1012">
        <f t="shared" si="1"/>
        <v>2.2861067503924692E-2</v>
      </c>
    </row>
    <row r="22" spans="1:9" ht="12.6" customHeight="1">
      <c r="A22" s="104">
        <v>606</v>
      </c>
      <c r="B22" s="110" t="s">
        <v>248</v>
      </c>
      <c r="C22" s="829"/>
      <c r="D22" s="835">
        <v>58150</v>
      </c>
      <c r="E22" s="12"/>
      <c r="F22" s="846">
        <f>'606 VEH MTN REP'!G21</f>
        <v>61150</v>
      </c>
      <c r="G22" s="12"/>
      <c r="H22" s="1012">
        <f t="shared" si="1"/>
        <v>5.1590713671539223E-2</v>
      </c>
    </row>
    <row r="23" spans="1:9" ht="12.6" customHeight="1">
      <c r="A23" s="104">
        <v>608</v>
      </c>
      <c r="B23" s="109" t="s">
        <v>421</v>
      </c>
      <c r="C23" s="827"/>
      <c r="D23" s="835">
        <v>34700</v>
      </c>
      <c r="E23" s="12"/>
      <c r="F23" s="846">
        <f>'608 VEHICLE SUPPLIES'!F37</f>
        <v>27200</v>
      </c>
      <c r="G23" s="12"/>
      <c r="H23" s="1012">
        <f t="shared" si="1"/>
        <v>-0.21613832853025938</v>
      </c>
      <c r="I23" s="1014" t="s">
        <v>1023</v>
      </c>
    </row>
    <row r="24" spans="1:9" ht="12.6" customHeight="1">
      <c r="A24" s="104">
        <v>609</v>
      </c>
      <c r="B24" s="109" t="s">
        <v>331</v>
      </c>
      <c r="C24" s="827"/>
      <c r="D24" s="835">
        <v>56716</v>
      </c>
      <c r="F24" s="846">
        <f>'609 UNIFORMS &amp; PROTECTIVE GEAR'!F13</f>
        <v>59327</v>
      </c>
      <c r="H24" s="1012">
        <f t="shared" si="1"/>
        <v>4.6036391847097846E-2</v>
      </c>
    </row>
    <row r="25" spans="1:9" ht="12.6" customHeight="1">
      <c r="A25" s="104" t="s">
        <v>244</v>
      </c>
      <c r="B25" s="109" t="s">
        <v>245</v>
      </c>
      <c r="C25" s="827"/>
      <c r="D25" s="835">
        <v>5785</v>
      </c>
      <c r="F25" s="846">
        <f>'611 EMS SUPPLIES'!F23+'612 REHAB SUPPLIES'!F13</f>
        <v>6000</v>
      </c>
      <c r="H25" s="1012">
        <f t="shared" si="1"/>
        <v>3.7165082108902237E-2</v>
      </c>
    </row>
    <row r="26" spans="1:9" ht="12.6" customHeight="1">
      <c r="A26" s="105">
        <v>613</v>
      </c>
      <c r="B26" s="111" t="s">
        <v>470</v>
      </c>
      <c r="C26" s="827"/>
      <c r="D26" s="836">
        <v>19673</v>
      </c>
      <c r="F26" s="847">
        <f>'613 AUTO INSURANCE'!F12</f>
        <v>20703</v>
      </c>
      <c r="H26" s="1012">
        <f t="shared" si="1"/>
        <v>5.2356020942408321E-2</v>
      </c>
    </row>
    <row r="27" spans="1:9" ht="12.6" customHeight="1">
      <c r="A27" s="104">
        <v>632</v>
      </c>
      <c r="B27" s="100" t="s">
        <v>362</v>
      </c>
      <c r="D27" s="188">
        <v>41895</v>
      </c>
      <c r="F27" s="848">
        <f>'632 FIRE &amp; RESCUE TRAINING'!F50</f>
        <v>69400</v>
      </c>
      <c r="H27" s="1012">
        <f t="shared" si="1"/>
        <v>0.65652225802601749</v>
      </c>
      <c r="I27" s="1014" t="s">
        <v>1024</v>
      </c>
    </row>
    <row r="28" spans="1:9" ht="12.6" customHeight="1">
      <c r="A28" s="104">
        <v>633</v>
      </c>
      <c r="B28" s="109" t="s">
        <v>334</v>
      </c>
      <c r="D28" s="835">
        <v>15400</v>
      </c>
      <c r="F28" s="846">
        <f>'633 SEMINARS &amp; CONFERENCES'!F24</f>
        <v>13925</v>
      </c>
      <c r="H28" s="1012">
        <f t="shared" si="1"/>
        <v>-9.5779220779220742E-2</v>
      </c>
    </row>
    <row r="29" spans="1:9" ht="12.6" customHeight="1">
      <c r="A29" s="105" t="s">
        <v>246</v>
      </c>
      <c r="B29" s="111" t="s">
        <v>247</v>
      </c>
      <c r="D29" s="836">
        <v>145998</v>
      </c>
      <c r="F29" s="847">
        <f>'634 FIRE ACADEMY'!F37+'635 EMT CERT COURSE'!E31</f>
        <v>147335</v>
      </c>
      <c r="H29" s="1012">
        <f t="shared" si="1"/>
        <v>9.1576596939684229E-3</v>
      </c>
    </row>
    <row r="30" spans="1:9" ht="12.6" customHeight="1">
      <c r="A30" s="114">
        <v>636</v>
      </c>
      <c r="B30" s="115" t="s">
        <v>920</v>
      </c>
      <c r="D30" s="837">
        <v>4000</v>
      </c>
      <c r="F30" s="847">
        <f>'636 VENDING MACHINES'!F12</f>
        <v>2275</v>
      </c>
      <c r="H30" s="1012">
        <f t="shared" si="1"/>
        <v>-0.43125000000000002</v>
      </c>
      <c r="I30" s="1014" t="s">
        <v>1025</v>
      </c>
    </row>
    <row r="31" spans="1:9" ht="12.6" customHeight="1">
      <c r="A31" s="102">
        <v>641</v>
      </c>
      <c r="B31" s="103" t="s">
        <v>333</v>
      </c>
      <c r="D31" s="838">
        <v>573920</v>
      </c>
      <c r="F31" s="849">
        <f>'641 BENEFITS'!F34</f>
        <v>575620.36839005421</v>
      </c>
      <c r="H31" s="1012">
        <f t="shared" si="1"/>
        <v>2.9627271920376064E-3</v>
      </c>
    </row>
    <row r="32" spans="1:9" ht="12.6" customHeight="1">
      <c r="A32" s="104">
        <v>642</v>
      </c>
      <c r="B32" s="109" t="s">
        <v>272</v>
      </c>
      <c r="D32" s="838">
        <v>1688295</v>
      </c>
      <c r="F32" s="850">
        <f>'642 PAYROLL'!J49</f>
        <v>1694031.3350000004</v>
      </c>
      <c r="H32" s="1012">
        <f t="shared" si="1"/>
        <v>3.3977089312000608E-3</v>
      </c>
    </row>
    <row r="33" spans="1:9" ht="12.6" customHeight="1">
      <c r="A33" s="104">
        <v>643</v>
      </c>
      <c r="B33" s="109" t="s">
        <v>94</v>
      </c>
      <c r="D33" s="835">
        <v>8000</v>
      </c>
      <c r="F33" s="846">
        <f>'643 RECOGNITION'!F18</f>
        <v>8800</v>
      </c>
      <c r="H33" s="1012">
        <f t="shared" si="1"/>
        <v>0.10000000000000009</v>
      </c>
    </row>
    <row r="34" spans="1:9" ht="12.6" customHeight="1">
      <c r="A34" s="104">
        <v>644</v>
      </c>
      <c r="B34" s="109" t="s">
        <v>149</v>
      </c>
      <c r="D34" s="836">
        <v>3995</v>
      </c>
      <c r="F34" s="847">
        <f>'644 CERTIFICATIONS'!F18</f>
        <v>4385</v>
      </c>
      <c r="H34" s="1012">
        <f t="shared" si="1"/>
        <v>9.7622027534417954E-2</v>
      </c>
    </row>
    <row r="35" spans="1:9" ht="11.25" customHeight="1">
      <c r="A35" s="114">
        <v>645</v>
      </c>
      <c r="B35" s="115" t="s">
        <v>208</v>
      </c>
      <c r="D35" s="836">
        <v>3100</v>
      </c>
      <c r="F35" s="847">
        <f>'645 RECRUITMENT'!F18</f>
        <v>650</v>
      </c>
      <c r="H35" s="1012">
        <f t="shared" si="1"/>
        <v>-0.79032258064516125</v>
      </c>
      <c r="I35" s="1014" t="s">
        <v>1026</v>
      </c>
    </row>
    <row r="36" spans="1:9" ht="12.6" customHeight="1">
      <c r="A36" s="112">
        <v>651</v>
      </c>
      <c r="B36" s="113" t="s">
        <v>332</v>
      </c>
      <c r="C36" s="827"/>
      <c r="D36" s="839">
        <v>24225</v>
      </c>
      <c r="F36" s="849">
        <f>'651 BLDG GROUND MAINT'!F25</f>
        <v>29475</v>
      </c>
      <c r="H36" s="1012">
        <f t="shared" si="1"/>
        <v>0.21671826625387003</v>
      </c>
    </row>
    <row r="37" spans="1:9" ht="12.6" customHeight="1">
      <c r="A37" s="104">
        <v>652</v>
      </c>
      <c r="B37" s="109" t="s">
        <v>327</v>
      </c>
      <c r="C37" s="827"/>
      <c r="D37" s="835">
        <v>11700</v>
      </c>
      <c r="F37" s="846">
        <f>'652 OFFICE SUPPLIES'!F17</f>
        <v>5956</v>
      </c>
      <c r="H37" s="1012">
        <f t="shared" si="1"/>
        <v>-0.49094017094017095</v>
      </c>
      <c r="I37" s="1014" t="s">
        <v>1027</v>
      </c>
    </row>
    <row r="38" spans="1:9" ht="12.6" customHeight="1">
      <c r="A38" s="104">
        <v>653</v>
      </c>
      <c r="B38" s="109" t="s">
        <v>337</v>
      </c>
      <c r="C38" s="827"/>
      <c r="D38" s="835">
        <v>9590</v>
      </c>
      <c r="E38" s="12"/>
      <c r="F38" s="846">
        <f>'653 STATION SUPPLIES'!F16</f>
        <v>7400</v>
      </c>
      <c r="G38" s="12"/>
      <c r="H38" s="1012">
        <f t="shared" si="1"/>
        <v>-0.22836287799791455</v>
      </c>
    </row>
    <row r="39" spans="1:9" ht="12.6" customHeight="1">
      <c r="A39" s="104">
        <v>654</v>
      </c>
      <c r="B39" s="109" t="s">
        <v>273</v>
      </c>
      <c r="C39" s="827"/>
      <c r="D39" s="188">
        <v>1280</v>
      </c>
      <c r="E39" s="12"/>
      <c r="F39" s="848">
        <f>'654 BANK FEES'!F15</f>
        <v>1255</v>
      </c>
      <c r="G39" s="12"/>
      <c r="H39" s="1012">
        <f t="shared" si="1"/>
        <v>-1.953125E-2</v>
      </c>
    </row>
    <row r="40" spans="1:9" ht="12.6" customHeight="1">
      <c r="A40" s="104">
        <v>655</v>
      </c>
      <c r="B40" s="109" t="s">
        <v>335</v>
      </c>
      <c r="C40" s="827"/>
      <c r="D40" s="835">
        <v>2620</v>
      </c>
      <c r="E40" s="12"/>
      <c r="F40" s="846">
        <f>'655 DUES AND SUBSCRIPTIONS'!F25</f>
        <v>2730</v>
      </c>
      <c r="G40" s="12"/>
      <c r="H40" s="1012">
        <f t="shared" si="1"/>
        <v>4.1984732824427384E-2</v>
      </c>
    </row>
    <row r="41" spans="1:9" ht="12.6" customHeight="1">
      <c r="A41" s="104">
        <v>656</v>
      </c>
      <c r="B41" s="109" t="s">
        <v>275</v>
      </c>
      <c r="C41" s="827"/>
      <c r="D41" s="835">
        <v>20116</v>
      </c>
      <c r="E41" s="12"/>
      <c r="F41" s="846">
        <f>'656 INFORMATION TECHNOLOGY'!F34</f>
        <v>12841</v>
      </c>
      <c r="G41" s="12"/>
      <c r="H41" s="1012">
        <f t="shared" si="1"/>
        <v>-0.36165241598727382</v>
      </c>
      <c r="I41" s="1014" t="s">
        <v>1028</v>
      </c>
    </row>
    <row r="42" spans="1:9" ht="12.6" customHeight="1">
      <c r="A42" s="104">
        <v>657</v>
      </c>
      <c r="B42" s="109" t="s">
        <v>271</v>
      </c>
      <c r="C42" s="827"/>
      <c r="D42" s="835">
        <v>1900</v>
      </c>
      <c r="E42" s="12"/>
      <c r="F42" s="846">
        <f>'657 POSTAGE'!F12</f>
        <v>1300</v>
      </c>
      <c r="G42" s="12"/>
      <c r="H42" s="1012">
        <f t="shared" si="1"/>
        <v>-0.31578947368421051</v>
      </c>
      <c r="I42" s="1014" t="s">
        <v>1029</v>
      </c>
    </row>
    <row r="43" spans="1:9" ht="12.6" customHeight="1">
      <c r="A43" s="104">
        <v>658</v>
      </c>
      <c r="B43" s="109" t="s">
        <v>461</v>
      </c>
      <c r="C43" s="827"/>
      <c r="D43" s="835">
        <v>23500</v>
      </c>
      <c r="E43" s="12"/>
      <c r="F43" s="846">
        <f>'658 PROP &amp; LIABILITY'!F25</f>
        <v>24648</v>
      </c>
      <c r="G43" s="12"/>
      <c r="H43" s="1012">
        <f t="shared" si="1"/>
        <v>4.8851063829787211E-2</v>
      </c>
    </row>
    <row r="44" spans="1:9" ht="12.6" customHeight="1">
      <c r="A44" s="104">
        <v>659</v>
      </c>
      <c r="B44" s="109" t="s">
        <v>389</v>
      </c>
      <c r="C44" s="827"/>
      <c r="D44" s="188">
        <v>49250</v>
      </c>
      <c r="E44" s="12"/>
      <c r="F44" s="848">
        <f>'659 PROFESSIONAL SVCS'!F20</f>
        <v>43500</v>
      </c>
      <c r="G44" s="12"/>
      <c r="H44" s="1012">
        <f t="shared" si="1"/>
        <v>-0.11675126903553301</v>
      </c>
    </row>
    <row r="45" spans="1:9" ht="12.6" customHeight="1">
      <c r="A45" s="104">
        <v>660</v>
      </c>
      <c r="B45" s="109" t="s">
        <v>390</v>
      </c>
      <c r="C45" s="827"/>
      <c r="D45" s="188">
        <v>7600</v>
      </c>
      <c r="E45" s="12"/>
      <c r="F45" s="848">
        <f>'660 PUBLIC NOTICES'!F12</f>
        <v>7600</v>
      </c>
      <c r="G45" s="12"/>
      <c r="H45" s="1012">
        <f t="shared" si="1"/>
        <v>0</v>
      </c>
    </row>
    <row r="46" spans="1:9" ht="12.6" customHeight="1">
      <c r="A46" s="104">
        <v>661</v>
      </c>
      <c r="B46" s="109" t="s">
        <v>269</v>
      </c>
      <c r="C46" s="827"/>
      <c r="D46" s="835">
        <v>10300</v>
      </c>
      <c r="E46" s="12"/>
      <c r="F46" s="846">
        <f>'661 TELEPHONE'!F12</f>
        <v>10120</v>
      </c>
      <c r="G46" s="12"/>
      <c r="H46" s="1012">
        <f t="shared" si="1"/>
        <v>-1.747572815533982E-2</v>
      </c>
    </row>
    <row r="47" spans="1:9" ht="12.6" customHeight="1">
      <c r="A47" s="104">
        <v>662</v>
      </c>
      <c r="B47" s="109" t="s">
        <v>270</v>
      </c>
      <c r="C47" s="827"/>
      <c r="D47" s="835">
        <v>61400</v>
      </c>
      <c r="E47" s="12"/>
      <c r="F47" s="846">
        <f>'662 UTILITIES'!F18</f>
        <v>62300</v>
      </c>
      <c r="G47" s="12"/>
      <c r="H47" s="1012">
        <f t="shared" si="1"/>
        <v>1.4657980456026065E-2</v>
      </c>
    </row>
    <row r="48" spans="1:9" ht="12.6" customHeight="1">
      <c r="A48" s="104">
        <v>663</v>
      </c>
      <c r="B48" s="109" t="s">
        <v>283</v>
      </c>
      <c r="C48" s="827"/>
      <c r="D48" s="835">
        <v>368610</v>
      </c>
      <c r="E48" s="12"/>
      <c r="F48" s="846">
        <f>'663 BOND DEBT SVC'!F14</f>
        <v>371662.5</v>
      </c>
      <c r="G48" s="12"/>
      <c r="H48" s="1012">
        <f t="shared" si="1"/>
        <v>8.2811101163831058E-3</v>
      </c>
    </row>
    <row r="49" spans="1:9" ht="12.6" customHeight="1">
      <c r="A49" s="104">
        <v>664</v>
      </c>
      <c r="B49" s="109" t="s">
        <v>391</v>
      </c>
      <c r="C49" s="827"/>
      <c r="D49" s="836">
        <v>2750</v>
      </c>
      <c r="E49" s="12"/>
      <c r="F49" s="847">
        <f>'664 TCESD COMPENSATION'!F10</f>
        <v>3250</v>
      </c>
      <c r="G49" s="12"/>
      <c r="H49" s="1012">
        <f t="shared" si="1"/>
        <v>0.18181818181818188</v>
      </c>
    </row>
    <row r="50" spans="1:9">
      <c r="A50" s="104">
        <v>665</v>
      </c>
      <c r="B50" s="109" t="s">
        <v>50</v>
      </c>
      <c r="C50" s="827"/>
      <c r="D50" s="835">
        <v>210</v>
      </c>
      <c r="E50" s="12"/>
      <c r="F50" s="846">
        <f>'665 GRANT MATCHING'!F21</f>
        <v>9500</v>
      </c>
      <c r="G50" s="12"/>
      <c r="H50" s="1012">
        <f t="shared" si="1"/>
        <v>44.238095238095241</v>
      </c>
      <c r="I50" s="1014" t="s">
        <v>1030</v>
      </c>
    </row>
    <row r="51" spans="1:9">
      <c r="A51" s="104">
        <v>666</v>
      </c>
      <c r="B51" s="109" t="s">
        <v>58</v>
      </c>
      <c r="C51" s="827"/>
      <c r="D51" s="835">
        <v>48500</v>
      </c>
      <c r="E51" s="12"/>
      <c r="F51" s="846">
        <f>'666 CONTRACT SERVICES'!F14</f>
        <v>50000</v>
      </c>
      <c r="G51" s="12"/>
      <c r="H51" s="1012">
        <f t="shared" si="1"/>
        <v>3.0927835051546282E-2</v>
      </c>
    </row>
    <row r="52" spans="1:9" ht="12.6" customHeight="1">
      <c r="A52" s="104">
        <v>671</v>
      </c>
      <c r="B52" s="109" t="s">
        <v>209</v>
      </c>
      <c r="C52" s="827"/>
      <c r="D52" s="835">
        <v>2925</v>
      </c>
      <c r="E52" s="12"/>
      <c r="F52" s="846">
        <f>'671 PREVENTION'!F15</f>
        <v>1525</v>
      </c>
      <c r="G52" s="12"/>
      <c r="H52" s="1012">
        <f t="shared" si="1"/>
        <v>-0.4786324786324786</v>
      </c>
      <c r="I52" s="1014" t="s">
        <v>1031</v>
      </c>
    </row>
    <row r="53" spans="1:9" ht="12.6" customHeight="1">
      <c r="A53" s="105">
        <v>672</v>
      </c>
      <c r="B53" s="111" t="s">
        <v>423</v>
      </c>
      <c r="C53" s="827"/>
      <c r="D53" s="835">
        <v>2400</v>
      </c>
      <c r="E53" s="12"/>
      <c r="F53" s="847">
        <f>'672 PUBLIC EDUCATION'!F15</f>
        <v>1900</v>
      </c>
      <c r="G53" s="12"/>
      <c r="H53" s="1012">
        <f t="shared" si="1"/>
        <v>-0.20833333333333337</v>
      </c>
    </row>
    <row r="54" spans="1:9" ht="12.6" customHeight="1">
      <c r="A54" s="114">
        <v>690</v>
      </c>
      <c r="B54" s="115" t="s">
        <v>55</v>
      </c>
      <c r="C54" s="264"/>
      <c r="D54" s="609">
        <v>63630</v>
      </c>
      <c r="E54" s="840"/>
      <c r="F54" s="851">
        <f>'690 CONTINGENCY'!F13</f>
        <v>0</v>
      </c>
      <c r="G54" s="840"/>
      <c r="H54" s="1012">
        <f t="shared" si="1"/>
        <v>-1</v>
      </c>
      <c r="I54" s="1014" t="s">
        <v>1032</v>
      </c>
    </row>
    <row r="55" spans="1:9" ht="17.25" customHeight="1" thickBot="1">
      <c r="A55" s="257"/>
      <c r="B55" s="258" t="s">
        <v>277</v>
      </c>
      <c r="C55" s="265"/>
      <c r="D55" s="1016">
        <f>SUM(D14:D54)</f>
        <v>3684771</v>
      </c>
      <c r="E55" s="610"/>
      <c r="F55" s="1015">
        <f>SUM(F14:F54)</f>
        <v>3694614.9433900546</v>
      </c>
      <c r="G55" s="610"/>
      <c r="H55" s="1012">
        <f t="shared" si="1"/>
        <v>2.6715210769012732E-3</v>
      </c>
    </row>
    <row r="56" spans="1:9" ht="13.5" hidden="1" thickTop="1">
      <c r="B56" s="23" t="s">
        <v>471</v>
      </c>
      <c r="C56" s="260"/>
      <c r="D56" s="429"/>
      <c r="E56" s="12"/>
      <c r="G56" s="12"/>
    </row>
    <row r="57" spans="1:9" ht="8.25" customHeight="1" thickTop="1">
      <c r="D57" s="429"/>
      <c r="E57" s="12"/>
      <c r="G57" s="12"/>
    </row>
    <row r="58" spans="1:9" ht="15">
      <c r="B58" t="s">
        <v>62</v>
      </c>
      <c r="C58" s="195"/>
      <c r="D58" s="195">
        <f>D12-D55</f>
        <v>41352</v>
      </c>
      <c r="E58" s="429"/>
      <c r="F58" s="195">
        <f>F12-F55</f>
        <v>-71343.943390054628</v>
      </c>
    </row>
    <row r="59" spans="1:9">
      <c r="A59" s="891"/>
    </row>
  </sheetData>
  <phoneticPr fontId="19" type="noConversion"/>
  <printOptions horizontalCentered="1"/>
  <pageMargins left="0.5" right="0.25" top="0.25" bottom="0.25" header="0" footer="0"/>
  <pageSetup scale="81" orientation="landscape" r:id="rId1"/>
  <headerFooter alignWithMargins="0">
    <oddFooter>&amp;L&amp;F, &amp;A,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3" topLeftCell="A4" activePane="bottomLeft" state="frozen"/>
      <selection pane="bottomLeft" activeCell="F21" sqref="F21"/>
    </sheetView>
  </sheetViews>
  <sheetFormatPr defaultRowHeight="18.75" customHeight="1"/>
  <cols>
    <col min="1" max="1" width="30.5703125" style="134" customWidth="1"/>
    <col min="2" max="2" width="11.7109375" style="32" customWidth="1"/>
    <col min="3" max="5" width="11.7109375" style="31" customWidth="1"/>
    <col min="6" max="6" width="11.42578125" style="31" customWidth="1"/>
    <col min="7" max="16384" width="9.140625" style="31"/>
  </cols>
  <sheetData>
    <row r="1" spans="1:6" s="55" customFormat="1" ht="18.75" customHeight="1">
      <c r="A1" s="303" t="s">
        <v>393</v>
      </c>
      <c r="B1" s="304"/>
      <c r="C1" s="280"/>
      <c r="D1" s="280"/>
      <c r="E1" s="280"/>
      <c r="F1" s="304"/>
    </row>
    <row r="2" spans="1:6" ht="18.75" customHeight="1">
      <c r="A2" s="177"/>
      <c r="B2" s="60"/>
      <c r="C2" s="135"/>
      <c r="D2" s="135"/>
      <c r="E2" s="135"/>
      <c r="F2" s="60"/>
    </row>
    <row r="3" spans="1:6" s="55" customFormat="1" ht="18.75" customHeight="1">
      <c r="A3" s="43" t="s">
        <v>279</v>
      </c>
      <c r="B3" s="136">
        <v>2007</v>
      </c>
      <c r="C3" s="50">
        <v>2008</v>
      </c>
      <c r="D3" s="50">
        <v>2009</v>
      </c>
      <c r="E3" s="50">
        <v>2010</v>
      </c>
      <c r="F3" s="136">
        <v>2011</v>
      </c>
    </row>
    <row r="4" spans="1:6" s="174" customFormat="1" ht="18.75" customHeight="1">
      <c r="A4" s="185"/>
      <c r="B4" s="161"/>
      <c r="C4" s="138"/>
      <c r="D4" s="138"/>
      <c r="E4" s="138"/>
      <c r="F4" s="161"/>
    </row>
    <row r="5" spans="1:6" s="55" customFormat="1" ht="17.100000000000001" customHeight="1">
      <c r="A5" s="45" t="s">
        <v>308</v>
      </c>
      <c r="B5" s="67">
        <v>500</v>
      </c>
      <c r="C5" s="51">
        <v>500</v>
      </c>
      <c r="D5" s="51">
        <v>500</v>
      </c>
      <c r="E5" s="51">
        <v>500</v>
      </c>
      <c r="F5" s="67">
        <v>500</v>
      </c>
    </row>
    <row r="6" spans="1:6" s="55" customFormat="1" ht="17.100000000000001" customHeight="1">
      <c r="A6" s="45" t="s">
        <v>308</v>
      </c>
      <c r="B6" s="67">
        <v>500</v>
      </c>
      <c r="C6" s="51">
        <v>500</v>
      </c>
      <c r="D6" s="51">
        <v>500</v>
      </c>
      <c r="E6" s="51">
        <v>500</v>
      </c>
      <c r="F6" s="67">
        <v>500</v>
      </c>
    </row>
    <row r="7" spans="1:6" ht="17.100000000000001" customHeight="1">
      <c r="A7" s="45" t="s">
        <v>308</v>
      </c>
      <c r="B7" s="67">
        <v>500</v>
      </c>
      <c r="C7" s="51">
        <v>500</v>
      </c>
      <c r="D7" s="51">
        <v>500</v>
      </c>
      <c r="E7" s="51">
        <v>500</v>
      </c>
      <c r="F7" s="67">
        <v>500</v>
      </c>
    </row>
    <row r="8" spans="1:6" ht="17.100000000000001" customHeight="1">
      <c r="A8" s="45" t="s">
        <v>308</v>
      </c>
      <c r="B8" s="67">
        <v>500</v>
      </c>
      <c r="C8" s="51">
        <v>500</v>
      </c>
      <c r="D8" s="51">
        <v>500</v>
      </c>
      <c r="E8" s="51">
        <v>500</v>
      </c>
      <c r="F8" s="67">
        <v>500</v>
      </c>
    </row>
    <row r="9" spans="1:6" ht="17.100000000000001" customHeight="1">
      <c r="A9" s="45" t="s">
        <v>309</v>
      </c>
      <c r="B9" s="67">
        <v>1600</v>
      </c>
      <c r="C9" s="51">
        <v>1800</v>
      </c>
      <c r="D9" s="51">
        <v>1500</v>
      </c>
      <c r="E9" s="51">
        <v>1500</v>
      </c>
      <c r="F9" s="67">
        <v>2000</v>
      </c>
    </row>
    <row r="10" spans="1:6" ht="17.100000000000001" customHeight="1">
      <c r="A10" s="45" t="s">
        <v>310</v>
      </c>
      <c r="B10" s="67">
        <v>1200</v>
      </c>
      <c r="C10" s="51">
        <v>1800</v>
      </c>
      <c r="D10" s="51">
        <v>1900</v>
      </c>
      <c r="E10" s="51">
        <v>1900</v>
      </c>
      <c r="F10" s="67">
        <v>2000</v>
      </c>
    </row>
    <row r="11" spans="1:6" ht="17.100000000000001" customHeight="1">
      <c r="A11" s="45" t="s">
        <v>249</v>
      </c>
      <c r="B11" s="67">
        <v>1040</v>
      </c>
      <c r="C11" s="81">
        <v>945</v>
      </c>
      <c r="D11" s="81">
        <v>1050</v>
      </c>
      <c r="E11" s="81">
        <v>1080</v>
      </c>
      <c r="F11" s="67">
        <v>675</v>
      </c>
    </row>
    <row r="12" spans="1:6" ht="17.100000000000001" customHeight="1">
      <c r="A12" s="44" t="s">
        <v>560</v>
      </c>
      <c r="B12" s="67">
        <v>375</v>
      </c>
      <c r="C12" s="81">
        <v>375</v>
      </c>
      <c r="D12" s="81">
        <v>375</v>
      </c>
      <c r="E12" s="81"/>
      <c r="F12" s="80">
        <v>1000</v>
      </c>
    </row>
    <row r="13" spans="1:6" ht="17.100000000000001" customHeight="1">
      <c r="A13" s="45" t="s">
        <v>561</v>
      </c>
      <c r="B13" s="67">
        <v>120</v>
      </c>
      <c r="C13" s="81">
        <v>120</v>
      </c>
      <c r="D13" s="81">
        <v>120</v>
      </c>
      <c r="E13" s="81"/>
      <c r="F13" s="67"/>
    </row>
    <row r="14" spans="1:6" ht="17.100000000000001" customHeight="1">
      <c r="A14" s="45" t="s">
        <v>562</v>
      </c>
      <c r="B14" s="67">
        <v>2200</v>
      </c>
      <c r="C14" s="81"/>
      <c r="D14" s="81"/>
      <c r="E14" s="81"/>
      <c r="F14" s="67"/>
    </row>
    <row r="15" spans="1:6" ht="17.100000000000001" customHeight="1">
      <c r="A15" s="45" t="s">
        <v>251</v>
      </c>
      <c r="B15" s="67"/>
      <c r="C15" s="81">
        <v>2250</v>
      </c>
      <c r="D15" s="81">
        <v>2000</v>
      </c>
      <c r="E15" s="81">
        <v>1000</v>
      </c>
      <c r="F15" s="67">
        <v>1000</v>
      </c>
    </row>
    <row r="16" spans="1:6" ht="17.100000000000001" customHeight="1">
      <c r="A16" s="45" t="s">
        <v>250</v>
      </c>
      <c r="B16" s="67"/>
      <c r="C16" s="81">
        <v>125</v>
      </c>
      <c r="D16" s="81">
        <v>125</v>
      </c>
      <c r="E16" s="81">
        <v>100</v>
      </c>
      <c r="F16" s="67">
        <v>100</v>
      </c>
    </row>
    <row r="17" spans="1:6" ht="17.100000000000001" customHeight="1">
      <c r="A17" s="45" t="s">
        <v>252</v>
      </c>
      <c r="B17" s="67"/>
      <c r="C17" s="81">
        <v>350</v>
      </c>
      <c r="D17" s="81"/>
      <c r="E17" s="81"/>
      <c r="F17" s="67"/>
    </row>
    <row r="18" spans="1:6" ht="17.100000000000001" customHeight="1">
      <c r="A18" s="45" t="s">
        <v>253</v>
      </c>
      <c r="B18" s="67"/>
      <c r="C18" s="81">
        <v>1200</v>
      </c>
      <c r="D18" s="81"/>
      <c r="E18" s="81"/>
      <c r="F18" s="67"/>
    </row>
    <row r="19" spans="1:6" ht="17.100000000000001" customHeight="1">
      <c r="A19" s="44" t="s">
        <v>254</v>
      </c>
      <c r="B19" s="67"/>
      <c r="C19" s="81"/>
      <c r="D19" s="81">
        <v>300</v>
      </c>
      <c r="E19" s="81">
        <v>300</v>
      </c>
      <c r="F19" s="80">
        <v>300</v>
      </c>
    </row>
    <row r="20" spans="1:6" ht="17.100000000000001" customHeight="1">
      <c r="A20" s="44" t="s">
        <v>255</v>
      </c>
      <c r="B20" s="67"/>
      <c r="C20" s="81"/>
      <c r="D20" s="81">
        <v>2040</v>
      </c>
      <c r="E20" s="81">
        <v>2312</v>
      </c>
      <c r="F20" s="80">
        <v>1350</v>
      </c>
    </row>
    <row r="21" spans="1:6" ht="17.100000000000001" customHeight="1">
      <c r="A21" s="186"/>
      <c r="B21" s="80"/>
      <c r="C21" s="81"/>
      <c r="D21" s="81"/>
      <c r="E21" s="81"/>
      <c r="F21" s="80"/>
    </row>
    <row r="22" spans="1:6" ht="17.100000000000001" customHeight="1" thickBot="1">
      <c r="A22" s="44"/>
      <c r="B22" s="143"/>
      <c r="C22" s="145"/>
      <c r="D22" s="145"/>
      <c r="E22" s="145"/>
      <c r="F22" s="143"/>
    </row>
    <row r="23" spans="1:6" ht="18.75" customHeight="1" thickTop="1">
      <c r="A23" s="120" t="s">
        <v>277</v>
      </c>
      <c r="B23" s="187">
        <f>SUM(B4:B22)</f>
        <v>8535</v>
      </c>
      <c r="C23" s="53">
        <f>SUM(C4:C22)</f>
        <v>10965</v>
      </c>
      <c r="D23" s="53">
        <f>SUM(D4:D22)</f>
        <v>11410</v>
      </c>
      <c r="E23" s="53">
        <f>SUM(E4:E22)</f>
        <v>10192</v>
      </c>
      <c r="F23" s="187">
        <f>SUM(F4:F22)</f>
        <v>10425</v>
      </c>
    </row>
    <row r="24" spans="1:6" ht="18.75" customHeight="1">
      <c r="A24" s="19"/>
    </row>
    <row r="25" spans="1:6" ht="18.75" customHeight="1">
      <c r="A25" s="19" t="s">
        <v>256</v>
      </c>
    </row>
    <row r="26" spans="1:6" ht="18.75" customHeight="1">
      <c r="A26" s="19" t="s">
        <v>257</v>
      </c>
    </row>
    <row r="27" spans="1:6" ht="18.75" customHeight="1">
      <c r="A27" s="19" t="s">
        <v>258</v>
      </c>
    </row>
    <row r="28" spans="1:6" ht="18.75" customHeight="1">
      <c r="A28" s="19" t="s">
        <v>260</v>
      </c>
    </row>
    <row r="29" spans="1:6" ht="18.75" customHeight="1">
      <c r="A29" s="19" t="s">
        <v>259</v>
      </c>
    </row>
    <row r="30" spans="1:6" ht="18.75" customHeight="1">
      <c r="A30" s="19" t="s">
        <v>261</v>
      </c>
    </row>
    <row r="31" spans="1:6" ht="18.75" customHeight="1">
      <c r="A31" s="1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G19" sqref="G19"/>
    </sheetView>
  </sheetViews>
  <sheetFormatPr defaultRowHeight="16.5"/>
  <cols>
    <col min="1" max="1" width="2.140625" style="155" customWidth="1"/>
    <col min="2" max="2" width="34.140625" style="155" customWidth="1"/>
    <col min="3" max="6" width="11.7109375" style="155" customWidth="1"/>
    <col min="7" max="7" width="12.5703125" style="155" customWidth="1"/>
    <col min="8" max="16384" width="9.140625" style="155"/>
  </cols>
  <sheetData>
    <row r="1" spans="2:7">
      <c r="B1" s="303" t="s">
        <v>196</v>
      </c>
      <c r="C1" s="304"/>
      <c r="D1" s="304"/>
      <c r="E1" s="304"/>
      <c r="F1" s="304"/>
      <c r="G1" s="311"/>
    </row>
    <row r="2" spans="2:7">
      <c r="B2" s="177"/>
      <c r="C2" s="60"/>
      <c r="D2" s="60"/>
      <c r="E2" s="60"/>
      <c r="F2" s="60"/>
      <c r="G2" s="60"/>
    </row>
    <row r="3" spans="2:7">
      <c r="B3" s="43" t="s">
        <v>279</v>
      </c>
      <c r="C3" s="136">
        <v>2007</v>
      </c>
      <c r="D3" s="136">
        <v>2008</v>
      </c>
      <c r="E3" s="136">
        <v>2009</v>
      </c>
      <c r="F3" s="136">
        <v>2010</v>
      </c>
      <c r="G3" s="136">
        <v>2011</v>
      </c>
    </row>
    <row r="4" spans="2:7">
      <c r="B4" s="312" t="s">
        <v>262</v>
      </c>
      <c r="C4" s="136"/>
      <c r="D4" s="136"/>
      <c r="E4" s="136"/>
      <c r="F4" s="136"/>
      <c r="G4" s="136"/>
    </row>
    <row r="5" spans="2:7">
      <c r="B5" s="68"/>
      <c r="C5" s="68"/>
      <c r="D5" s="68"/>
      <c r="E5" s="60"/>
      <c r="F5" s="60"/>
      <c r="G5" s="68"/>
    </row>
    <row r="6" spans="2:7">
      <c r="B6" s="46" t="s">
        <v>264</v>
      </c>
      <c r="C6" s="42">
        <v>1500</v>
      </c>
      <c r="D6" s="42">
        <v>1800</v>
      </c>
      <c r="E6" s="60">
        <v>1700</v>
      </c>
      <c r="F6" s="60">
        <v>1800</v>
      </c>
      <c r="G6" s="42">
        <v>1800</v>
      </c>
    </row>
    <row r="7" spans="2:7">
      <c r="B7" s="46" t="s">
        <v>572</v>
      </c>
      <c r="C7" s="60">
        <v>12000</v>
      </c>
      <c r="D7" s="60">
        <v>15000</v>
      </c>
      <c r="E7" s="60">
        <v>16000</v>
      </c>
      <c r="F7" s="60">
        <v>16000</v>
      </c>
      <c r="G7" s="60">
        <v>16000</v>
      </c>
    </row>
    <row r="8" spans="2:7">
      <c r="B8" s="46" t="s">
        <v>263</v>
      </c>
      <c r="C8" s="42">
        <v>900</v>
      </c>
      <c r="D8" s="42">
        <v>900</v>
      </c>
      <c r="E8" s="60">
        <v>1000</v>
      </c>
      <c r="F8" s="60">
        <v>1000</v>
      </c>
      <c r="G8" s="42">
        <v>1000</v>
      </c>
    </row>
    <row r="9" spans="2:7">
      <c r="B9" s="46" t="s">
        <v>370</v>
      </c>
      <c r="C9" s="60">
        <v>2400</v>
      </c>
      <c r="D9" s="42">
        <v>2400</v>
      </c>
      <c r="E9" s="60">
        <v>2000</v>
      </c>
      <c r="F9" s="60">
        <v>1000</v>
      </c>
      <c r="G9" s="60">
        <v>1000</v>
      </c>
    </row>
    <row r="10" spans="2:7">
      <c r="B10" s="46" t="s">
        <v>571</v>
      </c>
      <c r="C10" s="60">
        <v>15000</v>
      </c>
      <c r="D10" s="60">
        <v>15600</v>
      </c>
      <c r="E10" s="60">
        <v>18000</v>
      </c>
      <c r="F10" s="60">
        <v>19000</v>
      </c>
      <c r="G10" s="60">
        <v>19000</v>
      </c>
    </row>
    <row r="11" spans="2:7">
      <c r="B11" s="46" t="s">
        <v>290</v>
      </c>
      <c r="C11" s="60">
        <v>4000</v>
      </c>
      <c r="D11" s="60">
        <v>4000</v>
      </c>
      <c r="E11" s="60">
        <v>4000</v>
      </c>
      <c r="F11" s="60">
        <v>3500</v>
      </c>
      <c r="G11" s="60">
        <v>3500</v>
      </c>
    </row>
    <row r="12" spans="2:7">
      <c r="B12" s="46" t="s">
        <v>193</v>
      </c>
      <c r="C12" s="60">
        <v>3100</v>
      </c>
      <c r="D12" s="60">
        <v>3200</v>
      </c>
      <c r="E12" s="42">
        <v>3000</v>
      </c>
      <c r="F12" s="42">
        <v>2500</v>
      </c>
      <c r="G12" s="60">
        <v>2500</v>
      </c>
    </row>
    <row r="13" spans="2:7">
      <c r="B13" s="46" t="s">
        <v>368</v>
      </c>
      <c r="C13" s="60">
        <v>6800</v>
      </c>
      <c r="D13" s="60">
        <v>8000</v>
      </c>
      <c r="E13" s="60">
        <v>7000</v>
      </c>
      <c r="F13" s="60">
        <v>9000</v>
      </c>
      <c r="G13" s="60">
        <v>12000</v>
      </c>
    </row>
    <row r="14" spans="2:7">
      <c r="B14" s="46" t="s">
        <v>367</v>
      </c>
      <c r="C14" s="60">
        <v>3000</v>
      </c>
      <c r="D14" s="60">
        <v>4200</v>
      </c>
      <c r="E14" s="42">
        <v>4500</v>
      </c>
      <c r="F14" s="42">
        <v>3000</v>
      </c>
      <c r="G14" s="60">
        <v>3000</v>
      </c>
    </row>
    <row r="15" spans="2:7">
      <c r="B15" s="46" t="s">
        <v>369</v>
      </c>
      <c r="C15" s="60">
        <v>182</v>
      </c>
      <c r="D15" s="60">
        <v>200</v>
      </c>
      <c r="E15" s="42">
        <v>250</v>
      </c>
      <c r="F15" s="42">
        <v>350</v>
      </c>
      <c r="G15" s="60">
        <v>350</v>
      </c>
    </row>
    <row r="16" spans="2:7">
      <c r="B16" s="46" t="s">
        <v>570</v>
      </c>
      <c r="C16" s="60">
        <v>1250</v>
      </c>
      <c r="D16" s="60">
        <v>1600</v>
      </c>
      <c r="E16" s="42"/>
      <c r="F16" s="42"/>
      <c r="G16" s="60"/>
    </row>
    <row r="17" spans="2:7">
      <c r="B17" s="46" t="s">
        <v>194</v>
      </c>
      <c r="C17" s="42"/>
      <c r="D17" s="42">
        <v>2400</v>
      </c>
      <c r="E17" s="42"/>
      <c r="F17" s="42"/>
      <c r="G17" s="42"/>
    </row>
    <row r="18" spans="2:7">
      <c r="B18" s="46" t="s">
        <v>195</v>
      </c>
      <c r="C18" s="42"/>
      <c r="D18" s="42">
        <v>2400</v>
      </c>
      <c r="E18" s="42">
        <v>2000</v>
      </c>
      <c r="F18" s="42">
        <v>1000</v>
      </c>
      <c r="G18" s="42">
        <v>1000</v>
      </c>
    </row>
    <row r="19" spans="2:7">
      <c r="B19" s="57"/>
      <c r="C19" s="62"/>
      <c r="D19" s="62"/>
      <c r="E19" s="62"/>
      <c r="F19" s="62"/>
      <c r="G19" s="62"/>
    </row>
    <row r="20" spans="2:7" ht="17.25" thickBot="1">
      <c r="B20" s="313"/>
      <c r="C20" s="62"/>
      <c r="D20" s="62"/>
      <c r="E20" s="62"/>
      <c r="F20" s="62"/>
      <c r="G20" s="62"/>
    </row>
    <row r="21" spans="2:7" ht="17.25" thickTop="1">
      <c r="B21" s="314" t="s">
        <v>277</v>
      </c>
      <c r="C21" s="187">
        <f>SUM(C4:C20)</f>
        <v>50132</v>
      </c>
      <c r="D21" s="187">
        <f>SUM(D4:D20)</f>
        <v>61700</v>
      </c>
      <c r="E21" s="187">
        <f>SUM(E4:E20)</f>
        <v>59450</v>
      </c>
      <c r="F21" s="187">
        <f>SUM(F4:F20)</f>
        <v>58150</v>
      </c>
      <c r="G21" s="187">
        <f>SUM(G4:G20)</f>
        <v>61150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pane ySplit="2" topLeftCell="A13" activePane="bottomLeft" state="frozen"/>
      <selection pane="bottomLeft" activeCell="A29" sqref="A29"/>
    </sheetView>
  </sheetViews>
  <sheetFormatPr defaultRowHeight="16.5"/>
  <cols>
    <col min="1" max="1" width="37.5703125" style="155" customWidth="1"/>
    <col min="2" max="5" width="11.7109375" style="155" customWidth="1"/>
    <col min="6" max="6" width="12.5703125" style="155" customWidth="1"/>
    <col min="7" max="16384" width="9.140625" style="155"/>
  </cols>
  <sheetData>
    <row r="1" spans="1:6" ht="18" customHeight="1">
      <c r="A1" s="303" t="s">
        <v>422</v>
      </c>
      <c r="B1" s="321"/>
      <c r="C1" s="321"/>
      <c r="D1" s="321"/>
      <c r="E1" s="321"/>
      <c r="F1" s="321"/>
    </row>
    <row r="2" spans="1:6" ht="18" customHeight="1">
      <c r="A2" s="177" t="s">
        <v>279</v>
      </c>
      <c r="B2" s="136">
        <v>2007</v>
      </c>
      <c r="C2" s="136">
        <v>2008</v>
      </c>
      <c r="D2" s="136">
        <v>2009</v>
      </c>
      <c r="E2" s="136">
        <v>2010</v>
      </c>
      <c r="F2" s="136">
        <v>2011</v>
      </c>
    </row>
    <row r="3" spans="1:6" ht="18" customHeight="1">
      <c r="A3" s="177"/>
      <c r="B3" s="137"/>
      <c r="C3" s="137"/>
      <c r="D3" s="137"/>
      <c r="E3" s="137"/>
      <c r="F3" s="137"/>
    </row>
    <row r="4" spans="1:6" ht="15" customHeight="1">
      <c r="A4" s="45" t="s">
        <v>396</v>
      </c>
      <c r="B4" s="67">
        <v>120</v>
      </c>
      <c r="C4" s="67"/>
      <c r="D4" s="67"/>
      <c r="E4" s="67"/>
      <c r="F4" s="67"/>
    </row>
    <row r="5" spans="1:6" ht="18" customHeight="1">
      <c r="A5" s="66" t="s">
        <v>313</v>
      </c>
      <c r="B5" s="67">
        <v>350</v>
      </c>
      <c r="C5" s="67">
        <v>350</v>
      </c>
      <c r="D5" s="67">
        <v>350</v>
      </c>
      <c r="E5" s="67">
        <v>400</v>
      </c>
      <c r="F5" s="67">
        <v>400</v>
      </c>
    </row>
    <row r="6" spans="1:6" ht="18" customHeight="1">
      <c r="A6" s="66" t="s">
        <v>386</v>
      </c>
      <c r="B6" s="67">
        <v>600</v>
      </c>
      <c r="C6" s="67">
        <v>900</v>
      </c>
      <c r="D6" s="67">
        <v>750</v>
      </c>
      <c r="E6" s="67">
        <v>500</v>
      </c>
      <c r="F6" s="67">
        <v>500</v>
      </c>
    </row>
    <row r="7" spans="1:6" ht="18" customHeight="1">
      <c r="A7" s="66" t="s">
        <v>447</v>
      </c>
      <c r="B7" s="67">
        <v>6000</v>
      </c>
      <c r="C7" s="67">
        <v>2400</v>
      </c>
      <c r="D7" s="67"/>
      <c r="E7" s="67"/>
      <c r="F7" s="67"/>
    </row>
    <row r="8" spans="1:6" ht="18" customHeight="1">
      <c r="A8" s="45" t="s">
        <v>441</v>
      </c>
      <c r="B8" s="80">
        <v>1900</v>
      </c>
      <c r="C8" s="80"/>
      <c r="D8" s="67"/>
      <c r="E8" s="67"/>
      <c r="F8" s="80"/>
    </row>
    <row r="9" spans="1:6" ht="18" customHeight="1">
      <c r="A9" s="66" t="s">
        <v>448</v>
      </c>
      <c r="B9" s="67">
        <v>1800</v>
      </c>
      <c r="C9" s="67">
        <v>4200</v>
      </c>
      <c r="D9" s="80"/>
      <c r="E9" s="80"/>
      <c r="F9" s="67"/>
    </row>
    <row r="10" spans="1:6" ht="18" customHeight="1">
      <c r="A10" s="66" t="s">
        <v>8</v>
      </c>
      <c r="B10" s="67">
        <v>3600</v>
      </c>
      <c r="C10" s="67">
        <v>2600</v>
      </c>
      <c r="D10" s="67">
        <v>3000</v>
      </c>
      <c r="E10" s="67">
        <v>2500</v>
      </c>
      <c r="F10" s="67">
        <v>800</v>
      </c>
    </row>
    <row r="11" spans="1:6" ht="18" customHeight="1">
      <c r="A11" s="45" t="s">
        <v>44</v>
      </c>
      <c r="B11" s="80">
        <v>400</v>
      </c>
      <c r="C11" s="80">
        <v>400</v>
      </c>
      <c r="D11" s="168">
        <v>450</v>
      </c>
      <c r="E11" s="168">
        <v>600</v>
      </c>
      <c r="F11" s="80">
        <v>600</v>
      </c>
    </row>
    <row r="12" spans="1:6" ht="18" customHeight="1">
      <c r="A12" s="66" t="s">
        <v>449</v>
      </c>
      <c r="B12" s="67">
        <v>6200</v>
      </c>
      <c r="C12" s="67">
        <v>6200</v>
      </c>
      <c r="D12" s="142">
        <v>6000</v>
      </c>
      <c r="E12" s="142">
        <v>6000</v>
      </c>
      <c r="F12" s="67">
        <v>6000</v>
      </c>
    </row>
    <row r="13" spans="1:6" ht="18" customHeight="1">
      <c r="A13" s="288" t="s">
        <v>443</v>
      </c>
      <c r="B13" s="142">
        <v>500</v>
      </c>
      <c r="C13" s="142">
        <v>500</v>
      </c>
      <c r="D13" s="67">
        <v>300</v>
      </c>
      <c r="E13" s="67">
        <v>100</v>
      </c>
      <c r="F13" s="142">
        <v>100</v>
      </c>
    </row>
    <row r="14" spans="1:6" ht="18" customHeight="1">
      <c r="A14" s="288" t="s">
        <v>379</v>
      </c>
      <c r="B14" s="67">
        <v>450</v>
      </c>
      <c r="C14" s="67">
        <v>450</v>
      </c>
      <c r="D14" s="67">
        <v>200</v>
      </c>
      <c r="E14" s="67">
        <v>250</v>
      </c>
      <c r="F14" s="67">
        <v>250</v>
      </c>
    </row>
    <row r="15" spans="1:6" ht="18" customHeight="1">
      <c r="A15" s="66" t="s">
        <v>573</v>
      </c>
      <c r="B15" s="80">
        <v>12000</v>
      </c>
      <c r="C15" s="80">
        <v>12500</v>
      </c>
      <c r="D15" s="168">
        <v>13000</v>
      </c>
      <c r="E15" s="168">
        <v>11000</v>
      </c>
      <c r="F15" s="81">
        <v>7000</v>
      </c>
    </row>
    <row r="16" spans="1:6" ht="18" customHeight="1">
      <c r="A16" s="288" t="s">
        <v>444</v>
      </c>
      <c r="B16" s="67">
        <v>2800</v>
      </c>
      <c r="C16" s="67">
        <v>2800</v>
      </c>
      <c r="D16" s="67">
        <v>2000</v>
      </c>
      <c r="E16" s="67">
        <v>1500</v>
      </c>
      <c r="F16" s="67">
        <v>1000</v>
      </c>
    </row>
    <row r="17" spans="1:6" ht="18" customHeight="1">
      <c r="A17" s="66" t="s">
        <v>385</v>
      </c>
      <c r="B17" s="168">
        <v>500</v>
      </c>
      <c r="C17" s="168"/>
      <c r="D17" s="67"/>
      <c r="E17" s="67"/>
      <c r="F17" s="168"/>
    </row>
    <row r="18" spans="1:6" ht="18" customHeight="1">
      <c r="A18" s="288" t="s">
        <v>10</v>
      </c>
      <c r="B18" s="67">
        <v>2600</v>
      </c>
      <c r="C18" s="67">
        <v>2400</v>
      </c>
      <c r="D18" s="168">
        <v>0</v>
      </c>
      <c r="E18" s="168"/>
      <c r="F18" s="67"/>
    </row>
    <row r="19" spans="1:6" ht="18" customHeight="1">
      <c r="A19" s="66" t="s">
        <v>381</v>
      </c>
      <c r="B19" s="67">
        <v>1200</v>
      </c>
      <c r="C19" s="67">
        <v>1800</v>
      </c>
      <c r="D19" s="67">
        <v>2000</v>
      </c>
      <c r="E19" s="67">
        <v>1500</v>
      </c>
      <c r="F19" s="67">
        <v>1500</v>
      </c>
    </row>
    <row r="20" spans="1:6" ht="18" customHeight="1">
      <c r="A20" s="66" t="s">
        <v>445</v>
      </c>
      <c r="B20" s="81">
        <v>750</v>
      </c>
      <c r="C20" s="81">
        <v>300</v>
      </c>
      <c r="D20" s="67">
        <v>300</v>
      </c>
      <c r="E20" s="67">
        <v>300</v>
      </c>
      <c r="F20" s="81">
        <v>300</v>
      </c>
    </row>
    <row r="21" spans="1:6" ht="18" customHeight="1">
      <c r="A21" s="322" t="s">
        <v>442</v>
      </c>
      <c r="B21" s="168">
        <v>1251</v>
      </c>
      <c r="C21" s="168"/>
      <c r="D21" s="81"/>
      <c r="E21" s="81"/>
      <c r="F21" s="168"/>
    </row>
    <row r="22" spans="1:6" ht="18" customHeight="1">
      <c r="A22" s="66" t="s">
        <v>380</v>
      </c>
      <c r="B22" s="67">
        <v>1600</v>
      </c>
      <c r="C22" s="67"/>
      <c r="D22" s="168"/>
      <c r="E22" s="168"/>
      <c r="F22" s="67"/>
    </row>
    <row r="23" spans="1:6" ht="18" customHeight="1">
      <c r="A23" s="66" t="s">
        <v>382</v>
      </c>
      <c r="B23" s="168">
        <v>1400</v>
      </c>
      <c r="C23" s="168">
        <v>1400</v>
      </c>
      <c r="D23" s="142">
        <v>1000</v>
      </c>
      <c r="E23" s="142">
        <v>1000</v>
      </c>
      <c r="F23" s="168">
        <v>750</v>
      </c>
    </row>
    <row r="24" spans="1:6" ht="18" customHeight="1">
      <c r="A24" s="288" t="s">
        <v>383</v>
      </c>
      <c r="B24" s="142">
        <v>600</v>
      </c>
      <c r="C24" s="142">
        <v>750</v>
      </c>
      <c r="D24" s="168">
        <v>400</v>
      </c>
      <c r="E24" s="168">
        <v>250</v>
      </c>
      <c r="F24" s="142">
        <v>250</v>
      </c>
    </row>
    <row r="25" spans="1:6" ht="18" customHeight="1">
      <c r="A25" s="66" t="s">
        <v>384</v>
      </c>
      <c r="B25" s="168">
        <v>750</v>
      </c>
      <c r="C25" s="168">
        <v>750</v>
      </c>
      <c r="D25" s="67">
        <v>500</v>
      </c>
      <c r="E25" s="67"/>
      <c r="F25" s="168"/>
    </row>
    <row r="26" spans="1:6" ht="18" customHeight="1">
      <c r="A26" s="45" t="s">
        <v>394</v>
      </c>
      <c r="B26" s="67">
        <v>120</v>
      </c>
      <c r="C26" s="67"/>
      <c r="D26" s="67"/>
      <c r="E26" s="67"/>
      <c r="F26" s="67"/>
    </row>
    <row r="27" spans="1:6" ht="18" customHeight="1">
      <c r="A27" s="322" t="s">
        <v>27</v>
      </c>
      <c r="B27" s="168">
        <v>2151</v>
      </c>
      <c r="C27" s="168"/>
      <c r="D27" s="80"/>
      <c r="E27" s="80"/>
      <c r="F27" s="168"/>
    </row>
    <row r="28" spans="1:6" ht="18" customHeight="1">
      <c r="A28" s="66" t="s">
        <v>9</v>
      </c>
      <c r="B28" s="168">
        <v>2400</v>
      </c>
      <c r="C28" s="168">
        <v>950</v>
      </c>
      <c r="D28" s="168"/>
      <c r="E28" s="168"/>
      <c r="F28" s="168"/>
    </row>
    <row r="29" spans="1:6" ht="18" customHeight="1">
      <c r="A29" s="45" t="s">
        <v>395</v>
      </c>
      <c r="B29" s="67">
        <v>120</v>
      </c>
      <c r="C29" s="67"/>
      <c r="D29" s="67"/>
      <c r="E29" s="67"/>
      <c r="F29" s="67"/>
    </row>
    <row r="30" spans="1:6" ht="18" customHeight="1">
      <c r="A30" s="66" t="s">
        <v>574</v>
      </c>
      <c r="B30" s="168">
        <v>1200</v>
      </c>
      <c r="C30" s="168">
        <v>3200</v>
      </c>
      <c r="D30" s="67">
        <v>3000</v>
      </c>
      <c r="E30" s="67">
        <v>2000</v>
      </c>
      <c r="F30" s="168">
        <v>2000</v>
      </c>
    </row>
    <row r="31" spans="1:6" ht="18" customHeight="1">
      <c r="A31" s="66" t="s">
        <v>575</v>
      </c>
      <c r="B31" s="81">
        <v>1800</v>
      </c>
      <c r="C31" s="81">
        <v>1200</v>
      </c>
      <c r="D31" s="168">
        <v>800</v>
      </c>
      <c r="E31" s="168">
        <v>750</v>
      </c>
      <c r="F31" s="81">
        <v>750</v>
      </c>
    </row>
    <row r="32" spans="1:6" ht="18" customHeight="1">
      <c r="A32" s="378" t="s">
        <v>875</v>
      </c>
      <c r="B32" s="168"/>
      <c r="C32" s="168">
        <v>2600</v>
      </c>
      <c r="D32" s="168">
        <v>1600</v>
      </c>
      <c r="E32" s="168">
        <v>2800</v>
      </c>
      <c r="F32" s="168">
        <v>3000</v>
      </c>
    </row>
    <row r="33" spans="1:6" ht="18" customHeight="1">
      <c r="A33" s="68" t="s">
        <v>7</v>
      </c>
      <c r="B33" s="67"/>
      <c r="C33" s="67">
        <v>2240</v>
      </c>
      <c r="D33" s="168">
        <v>750</v>
      </c>
      <c r="E33" s="168">
        <v>750</v>
      </c>
      <c r="F33" s="67">
        <v>1000</v>
      </c>
    </row>
    <row r="34" spans="1:6" ht="18" customHeight="1">
      <c r="A34" s="378" t="s">
        <v>11</v>
      </c>
      <c r="B34" s="168"/>
      <c r="C34" s="168">
        <v>3000</v>
      </c>
      <c r="D34" s="168">
        <v>3000</v>
      </c>
      <c r="E34" s="168">
        <v>1500</v>
      </c>
      <c r="F34" s="168">
        <v>1000</v>
      </c>
    </row>
    <row r="35" spans="1:6" ht="18" customHeight="1">
      <c r="A35" s="904" t="s">
        <v>980</v>
      </c>
      <c r="B35" s="362"/>
      <c r="C35" s="362"/>
      <c r="D35" s="362"/>
      <c r="E35" s="362"/>
      <c r="F35" s="362"/>
    </row>
    <row r="36" spans="1:6" ht="18" customHeight="1" thickBot="1">
      <c r="A36" s="156" t="s">
        <v>820</v>
      </c>
      <c r="B36" s="145"/>
      <c r="C36" s="145"/>
      <c r="D36" s="145"/>
      <c r="E36" s="145">
        <v>1000</v>
      </c>
      <c r="F36" s="145"/>
    </row>
    <row r="37" spans="1:6" ht="18" customHeight="1" thickTop="1">
      <c r="A37" s="323" t="s">
        <v>339</v>
      </c>
      <c r="B37" s="157">
        <f>SUM(B3:B36)</f>
        <v>55162</v>
      </c>
      <c r="C37" s="157">
        <f>SUM(C3:C36)</f>
        <v>53890</v>
      </c>
      <c r="D37" s="157">
        <f>SUM(D3:D36)</f>
        <v>39400</v>
      </c>
      <c r="E37" s="157">
        <f>SUM(E3:E36)</f>
        <v>34700</v>
      </c>
      <c r="F37" s="157">
        <f>SUM(F3:F36)</f>
        <v>27200</v>
      </c>
    </row>
    <row r="38" spans="1:6" ht="18" customHeight="1">
      <c r="A38" s="31"/>
      <c r="B38" s="324"/>
    </row>
    <row r="42" spans="1:6">
      <c r="A42" s="325"/>
      <c r="B42" s="201"/>
    </row>
    <row r="43" spans="1:6">
      <c r="A43" s="325"/>
      <c r="B43" s="201"/>
    </row>
    <row r="44" spans="1:6">
      <c r="A44" s="325"/>
      <c r="B44" s="201"/>
    </row>
    <row r="45" spans="1:6">
      <c r="A45" s="325"/>
      <c r="B45" s="201"/>
    </row>
    <row r="46" spans="1:6">
      <c r="A46" s="326"/>
      <c r="B46" s="201"/>
    </row>
    <row r="47" spans="1:6">
      <c r="A47" s="325"/>
      <c r="B47" s="201"/>
    </row>
  </sheetData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F7" sqref="F7"/>
    </sheetView>
  </sheetViews>
  <sheetFormatPr defaultRowHeight="16.5"/>
  <cols>
    <col min="1" max="1" width="34.5703125" style="155" customWidth="1"/>
    <col min="2" max="5" width="10.7109375" style="155" customWidth="1"/>
    <col min="6" max="6" width="11.5703125" style="155" customWidth="1"/>
    <col min="7" max="16384" width="9.140625" style="155"/>
  </cols>
  <sheetData>
    <row r="1" spans="1:6" ht="24" customHeight="1">
      <c r="A1" s="303" t="s">
        <v>404</v>
      </c>
      <c r="B1" s="327"/>
      <c r="C1" s="280"/>
      <c r="D1" s="280"/>
      <c r="E1" s="280"/>
      <c r="F1" s="327"/>
    </row>
    <row r="2" spans="1:6" ht="20.100000000000001" customHeight="1">
      <c r="A2" s="287"/>
      <c r="B2" s="68"/>
      <c r="C2" s="135"/>
      <c r="D2" s="135"/>
      <c r="E2" s="135"/>
      <c r="F2" s="68"/>
    </row>
    <row r="3" spans="1:6" ht="20.100000000000001" customHeight="1">
      <c r="A3" s="287"/>
      <c r="B3" s="151">
        <v>2007</v>
      </c>
      <c r="C3" s="50">
        <v>2008</v>
      </c>
      <c r="D3" s="50">
        <v>2009</v>
      </c>
      <c r="E3" s="50">
        <v>2010</v>
      </c>
      <c r="F3" s="151">
        <v>2011</v>
      </c>
    </row>
    <row r="4" spans="1:6" ht="20.100000000000001" customHeight="1">
      <c r="A4" s="287"/>
      <c r="B4" s="328"/>
      <c r="C4" s="138"/>
      <c r="D4" s="138"/>
      <c r="E4" s="138"/>
      <c r="F4" s="328"/>
    </row>
    <row r="5" spans="1:6" ht="20.100000000000001" customHeight="1">
      <c r="A5" s="66" t="s">
        <v>374</v>
      </c>
      <c r="B5" s="505">
        <v>36354</v>
      </c>
      <c r="C5" s="505">
        <v>13185</v>
      </c>
      <c r="D5" s="506">
        <v>20975.5</v>
      </c>
      <c r="E5" s="506">
        <v>16766</v>
      </c>
      <c r="F5" s="350">
        <f>'Uniform WS'!E46</f>
        <v>23477</v>
      </c>
    </row>
    <row r="6" spans="1:6" ht="20.100000000000001" customHeight="1">
      <c r="A6" s="45" t="s">
        <v>375</v>
      </c>
      <c r="B6" s="505">
        <v>31875</v>
      </c>
      <c r="C6" s="505">
        <v>33600</v>
      </c>
      <c r="D6" s="505">
        <v>37920</v>
      </c>
      <c r="E6" s="505">
        <v>37450</v>
      </c>
      <c r="F6" s="282">
        <f>'Gear WS'!F26</f>
        <v>35850</v>
      </c>
    </row>
    <row r="7" spans="1:6" ht="20.100000000000001" customHeight="1">
      <c r="A7" s="379" t="s">
        <v>54</v>
      </c>
      <c r="B7" s="504">
        <v>3996</v>
      </c>
      <c r="C7" s="505"/>
      <c r="D7" s="505"/>
      <c r="E7" s="505"/>
      <c r="F7" s="504"/>
    </row>
    <row r="8" spans="1:6" ht="20.100000000000001" customHeight="1">
      <c r="A8" s="45" t="s">
        <v>821</v>
      </c>
      <c r="B8" s="283">
        <v>-1935</v>
      </c>
      <c r="C8" s="283"/>
      <c r="D8" s="283"/>
      <c r="E8" s="283"/>
      <c r="F8" s="283"/>
    </row>
    <row r="9" spans="1:6" ht="20.100000000000001" customHeight="1">
      <c r="A9" s="45" t="s">
        <v>822</v>
      </c>
      <c r="B9" s="283">
        <v>-11065</v>
      </c>
      <c r="C9" s="283"/>
      <c r="D9" s="283"/>
      <c r="E9" s="283"/>
      <c r="F9" s="283"/>
    </row>
    <row r="10" spans="1:6" ht="20.100000000000001" customHeight="1">
      <c r="A10" s="45" t="s">
        <v>45</v>
      </c>
      <c r="B10" s="283"/>
      <c r="C10" s="283"/>
      <c r="D10" s="283"/>
      <c r="E10" s="283"/>
      <c r="F10" s="283"/>
    </row>
    <row r="11" spans="1:6" ht="20.100000000000001" customHeight="1">
      <c r="A11" s="45"/>
      <c r="B11" s="283"/>
      <c r="C11" s="283"/>
      <c r="D11" s="283"/>
      <c r="E11" s="283"/>
      <c r="F11" s="283"/>
    </row>
    <row r="12" spans="1:6" ht="20.100000000000001" customHeight="1" thickBot="1">
      <c r="A12" s="66"/>
      <c r="B12" s="399"/>
      <c r="C12" s="283"/>
      <c r="D12" s="283"/>
      <c r="E12" s="283"/>
      <c r="F12" s="399"/>
    </row>
    <row r="13" spans="1:6" ht="24" customHeight="1" thickTop="1">
      <c r="A13" s="323" t="s">
        <v>340</v>
      </c>
      <c r="B13" s="77">
        <f>SUM(B4:B12)</f>
        <v>59225</v>
      </c>
      <c r="C13" s="302">
        <f>SUM(C4:C12)</f>
        <v>46785</v>
      </c>
      <c r="D13" s="302">
        <f>SUM(D4:D12)</f>
        <v>58895.5</v>
      </c>
      <c r="E13" s="302">
        <f>SUM(E4:E12)</f>
        <v>54216</v>
      </c>
      <c r="F13" s="77">
        <f>SUM(F4:F12)</f>
        <v>59327</v>
      </c>
    </row>
    <row r="14" spans="1:6">
      <c r="C14" s="31"/>
      <c r="D14" s="31"/>
    </row>
    <row r="15" spans="1:6">
      <c r="C15" s="31"/>
      <c r="D15" s="31"/>
    </row>
    <row r="16" spans="1:6">
      <c r="A16" s="624" t="s">
        <v>45</v>
      </c>
      <c r="B16" s="625">
        <v>1000</v>
      </c>
      <c r="C16" s="31"/>
      <c r="D16" s="31"/>
    </row>
    <row r="17" spans="3:4">
      <c r="C17" s="31"/>
      <c r="D17" s="31"/>
    </row>
    <row r="18" spans="3:4">
      <c r="C18" s="31"/>
      <c r="D18" s="31"/>
    </row>
    <row r="19" spans="3:4">
      <c r="C19" s="31"/>
      <c r="D19" s="31"/>
    </row>
    <row r="20" spans="3:4">
      <c r="C20" s="31"/>
      <c r="D20" s="31"/>
    </row>
    <row r="21" spans="3:4">
      <c r="C21" s="31"/>
      <c r="D21" s="31"/>
    </row>
    <row r="22" spans="3:4">
      <c r="C22" s="31"/>
      <c r="D22" s="31"/>
    </row>
    <row r="23" spans="3:4">
      <c r="C23" s="31"/>
      <c r="D23" s="31"/>
    </row>
    <row r="24" spans="3:4">
      <c r="C24" s="31"/>
      <c r="D24" s="31"/>
    </row>
  </sheetData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selection activeCell="E46" sqref="E46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9" bestFit="1" customWidth="1"/>
    <col min="4" max="4" width="14.140625" style="10" bestFit="1" customWidth="1"/>
    <col min="5" max="5" width="14.28515625" style="6" bestFit="1" customWidth="1"/>
    <col min="6" max="16384" width="9.140625" style="6"/>
  </cols>
  <sheetData>
    <row r="1" spans="1:8" ht="27.75" customHeight="1">
      <c r="A1" s="1022" t="s">
        <v>823</v>
      </c>
      <c r="B1" s="1023"/>
      <c r="C1" s="1023"/>
      <c r="D1" s="1023"/>
      <c r="E1" s="1024"/>
      <c r="F1" s="1025" t="s">
        <v>925</v>
      </c>
      <c r="G1" s="1026"/>
      <c r="H1" s="1026"/>
    </row>
    <row r="2" spans="1:8" ht="15.75">
      <c r="A2" s="679" t="s">
        <v>292</v>
      </c>
      <c r="B2" s="680"/>
      <c r="C2" s="680"/>
      <c r="D2" s="680"/>
      <c r="E2" s="681"/>
    </row>
    <row r="3" spans="1:8" s="11" customFormat="1" ht="15.75">
      <c r="A3" s="33" t="s">
        <v>293</v>
      </c>
      <c r="B3" s="682" t="s">
        <v>294</v>
      </c>
      <c r="C3" s="682" t="s">
        <v>295</v>
      </c>
      <c r="D3" s="682" t="s">
        <v>296</v>
      </c>
      <c r="E3" s="683" t="s">
        <v>297</v>
      </c>
    </row>
    <row r="4" spans="1:8" ht="14.1" customHeight="1">
      <c r="A4" s="462" t="s">
        <v>298</v>
      </c>
      <c r="B4" s="460">
        <v>27</v>
      </c>
      <c r="C4" s="460">
        <v>2</v>
      </c>
      <c r="D4" s="684">
        <v>75</v>
      </c>
      <c r="E4" s="696">
        <v>4050</v>
      </c>
    </row>
    <row r="5" spans="1:8" ht="14.1" customHeight="1">
      <c r="A5" s="462" t="s">
        <v>299</v>
      </c>
      <c r="B5" s="460">
        <v>27</v>
      </c>
      <c r="C5" s="460">
        <v>2</v>
      </c>
      <c r="D5" s="684">
        <v>80</v>
      </c>
      <c r="E5" s="696">
        <v>4320</v>
      </c>
    </row>
    <row r="6" spans="1:8" ht="14.1" customHeight="1">
      <c r="A6" s="462" t="s">
        <v>300</v>
      </c>
      <c r="B6" s="460">
        <v>27</v>
      </c>
      <c r="C6" s="460">
        <v>6</v>
      </c>
      <c r="D6" s="684">
        <v>14</v>
      </c>
      <c r="E6" s="696">
        <v>1512</v>
      </c>
      <c r="F6"/>
    </row>
    <row r="7" spans="1:8" ht="14.1" customHeight="1">
      <c r="A7" s="462" t="s">
        <v>301</v>
      </c>
      <c r="B7" s="460">
        <v>27</v>
      </c>
      <c r="C7" s="460">
        <v>1</v>
      </c>
      <c r="D7" s="684">
        <v>30</v>
      </c>
      <c r="E7" s="697">
        <v>810</v>
      </c>
      <c r="F7"/>
    </row>
    <row r="8" spans="1:8" ht="14.1" customHeight="1">
      <c r="A8" s="462" t="s">
        <v>320</v>
      </c>
      <c r="B8" s="460">
        <v>27</v>
      </c>
      <c r="C8" s="460">
        <v>3</v>
      </c>
      <c r="D8" s="684">
        <v>72</v>
      </c>
      <c r="E8" s="697">
        <v>3888</v>
      </c>
      <c r="F8"/>
    </row>
    <row r="9" spans="1:8" ht="14.1" customHeight="1">
      <c r="A9" s="685"/>
      <c r="B9" s="460"/>
      <c r="C9" s="460"/>
      <c r="D9" s="461"/>
      <c r="E9" s="698">
        <f>SUM(E4:E8)</f>
        <v>14580</v>
      </c>
      <c r="F9"/>
    </row>
    <row r="10" spans="1:8" ht="14.1" customHeight="1">
      <c r="A10" s="685" t="s">
        <v>302</v>
      </c>
      <c r="B10" s="460"/>
      <c r="C10" s="460"/>
      <c r="D10" s="460"/>
      <c r="E10" s="699"/>
      <c r="F10"/>
    </row>
    <row r="11" spans="1:8" s="8" customFormat="1" ht="14.1" customHeight="1">
      <c r="A11" s="33" t="s">
        <v>293</v>
      </c>
      <c r="B11" s="682" t="s">
        <v>294</v>
      </c>
      <c r="C11" s="682" t="s">
        <v>295</v>
      </c>
      <c r="D11" s="682" t="s">
        <v>296</v>
      </c>
      <c r="E11" s="683" t="s">
        <v>297</v>
      </c>
      <c r="F11"/>
    </row>
    <row r="12" spans="1:8" ht="14.1" customHeight="1">
      <c r="A12" s="462" t="s">
        <v>298</v>
      </c>
      <c r="B12" s="460">
        <v>12</v>
      </c>
      <c r="C12" s="460">
        <v>1</v>
      </c>
      <c r="D12" s="684">
        <v>75</v>
      </c>
      <c r="E12" s="696">
        <v>375</v>
      </c>
      <c r="F12"/>
    </row>
    <row r="13" spans="1:8" ht="14.1" customHeight="1">
      <c r="A13" s="462" t="s">
        <v>300</v>
      </c>
      <c r="B13" s="460">
        <v>12</v>
      </c>
      <c r="C13" s="460">
        <v>1</v>
      </c>
      <c r="D13" s="684">
        <v>14</v>
      </c>
      <c r="E13" s="696">
        <v>168</v>
      </c>
      <c r="F13"/>
    </row>
    <row r="14" spans="1:8" ht="14.1" customHeight="1">
      <c r="A14" s="462" t="s">
        <v>301</v>
      </c>
      <c r="B14" s="460">
        <v>12</v>
      </c>
      <c r="C14" s="460">
        <v>1</v>
      </c>
      <c r="D14" s="684">
        <v>30</v>
      </c>
      <c r="E14" s="696"/>
      <c r="F14"/>
    </row>
    <row r="15" spans="1:8" ht="14.1" customHeight="1">
      <c r="A15" s="462" t="s">
        <v>320</v>
      </c>
      <c r="B15" s="460">
        <v>12</v>
      </c>
      <c r="C15" s="460">
        <v>1</v>
      </c>
      <c r="D15" s="684">
        <v>72</v>
      </c>
      <c r="E15" s="696">
        <v>864</v>
      </c>
      <c r="F15"/>
    </row>
    <row r="16" spans="1:8" ht="14.1" customHeight="1">
      <c r="A16" s="462"/>
      <c r="B16" s="460"/>
      <c r="C16" s="460"/>
      <c r="D16" s="461"/>
      <c r="E16" s="700">
        <f>SUM(E12:E15)</f>
        <v>1407</v>
      </c>
      <c r="F16"/>
    </row>
    <row r="17" spans="1:6" ht="14.1" customHeight="1">
      <c r="A17" s="685" t="s">
        <v>97</v>
      </c>
      <c r="B17" s="460"/>
      <c r="C17" s="460"/>
      <c r="D17" s="460"/>
      <c r="E17" s="464"/>
      <c r="F17"/>
    </row>
    <row r="18" spans="1:6" s="8" customFormat="1" ht="14.1" customHeight="1">
      <c r="A18" s="33" t="s">
        <v>293</v>
      </c>
      <c r="B18" s="682" t="s">
        <v>294</v>
      </c>
      <c r="C18" s="682" t="s">
        <v>295</v>
      </c>
      <c r="D18" s="682" t="s">
        <v>296</v>
      </c>
      <c r="E18" s="683" t="s">
        <v>297</v>
      </c>
      <c r="F18"/>
    </row>
    <row r="19" spans="1:6" ht="14.1" customHeight="1">
      <c r="A19" s="462" t="s">
        <v>298</v>
      </c>
      <c r="B19" s="460">
        <v>3</v>
      </c>
      <c r="C19" s="460">
        <v>2</v>
      </c>
      <c r="D19" s="684">
        <v>75</v>
      </c>
      <c r="E19" s="696">
        <v>450</v>
      </c>
      <c r="F19"/>
    </row>
    <row r="20" spans="1:6" ht="14.1" customHeight="1">
      <c r="A20" s="462" t="s">
        <v>299</v>
      </c>
      <c r="B20" s="460">
        <v>3</v>
      </c>
      <c r="C20" s="460">
        <v>2</v>
      </c>
      <c r="D20" s="684">
        <v>80</v>
      </c>
      <c r="E20" s="696">
        <v>200</v>
      </c>
      <c r="F20"/>
    </row>
    <row r="21" spans="1:6" ht="14.1" customHeight="1">
      <c r="A21" s="462" t="s">
        <v>301</v>
      </c>
      <c r="B21" s="460">
        <v>3</v>
      </c>
      <c r="C21" s="460">
        <v>1</v>
      </c>
      <c r="D21" s="684">
        <v>30</v>
      </c>
      <c r="E21" s="696">
        <v>120</v>
      </c>
      <c r="F21"/>
    </row>
    <row r="22" spans="1:6" ht="14.1" customHeight="1">
      <c r="A22" s="462" t="s">
        <v>320</v>
      </c>
      <c r="B22" s="460">
        <v>3</v>
      </c>
      <c r="C22" s="460">
        <v>1</v>
      </c>
      <c r="D22" s="461">
        <v>72</v>
      </c>
      <c r="E22" s="463"/>
      <c r="F22"/>
    </row>
    <row r="23" spans="1:6" ht="14.1" customHeight="1">
      <c r="A23" s="685"/>
      <c r="B23" s="460"/>
      <c r="C23" s="460"/>
      <c r="D23" s="461"/>
      <c r="E23" s="700">
        <f>SUM(E19:E22)</f>
        <v>770</v>
      </c>
      <c r="F23"/>
    </row>
    <row r="24" spans="1:6" ht="14.1" customHeight="1">
      <c r="A24" s="685" t="s">
        <v>303</v>
      </c>
      <c r="B24" s="460"/>
      <c r="C24" s="460"/>
      <c r="D24" s="460"/>
      <c r="E24" s="464"/>
      <c r="F24"/>
    </row>
    <row r="25" spans="1:6" s="8" customFormat="1" ht="14.1" customHeight="1">
      <c r="A25" s="87" t="s">
        <v>293</v>
      </c>
      <c r="B25" s="682" t="s">
        <v>294</v>
      </c>
      <c r="C25" s="682" t="s">
        <v>295</v>
      </c>
      <c r="D25" s="682" t="s">
        <v>296</v>
      </c>
      <c r="E25" s="683" t="s">
        <v>297</v>
      </c>
      <c r="F25"/>
    </row>
    <row r="26" spans="1:6" ht="14.1" customHeight="1">
      <c r="A26" s="462" t="s">
        <v>301</v>
      </c>
      <c r="B26" s="460">
        <v>2</v>
      </c>
      <c r="C26" s="460">
        <v>1</v>
      </c>
      <c r="D26" s="684">
        <v>30</v>
      </c>
      <c r="E26" s="696">
        <v>60</v>
      </c>
      <c r="F26"/>
    </row>
    <row r="27" spans="1:6" ht="14.1" customHeight="1">
      <c r="A27" s="685"/>
      <c r="B27" s="460"/>
      <c r="C27" s="460"/>
      <c r="D27" s="461"/>
      <c r="E27" s="701">
        <f>SUM(E26)</f>
        <v>60</v>
      </c>
      <c r="F27"/>
    </row>
    <row r="28" spans="1:6" ht="14.1" customHeight="1">
      <c r="A28" s="685" t="s">
        <v>304</v>
      </c>
      <c r="B28" s="460"/>
      <c r="C28" s="460"/>
      <c r="D28" s="460"/>
      <c r="E28" s="464"/>
      <c r="F28"/>
    </row>
    <row r="29" spans="1:6" s="8" customFormat="1" ht="14.1" customHeight="1">
      <c r="A29" s="33" t="s">
        <v>293</v>
      </c>
      <c r="B29" s="682" t="s">
        <v>294</v>
      </c>
      <c r="C29" s="682" t="s">
        <v>295</v>
      </c>
      <c r="D29" s="682" t="s">
        <v>296</v>
      </c>
      <c r="E29" s="683" t="s">
        <v>297</v>
      </c>
      <c r="F29"/>
    </row>
    <row r="30" spans="1:6" ht="14.1" customHeight="1">
      <c r="A30" s="462" t="s">
        <v>321</v>
      </c>
      <c r="B30" s="460">
        <v>15</v>
      </c>
      <c r="C30" s="460">
        <v>1</v>
      </c>
      <c r="D30" s="684">
        <v>75</v>
      </c>
      <c r="E30" s="696">
        <v>375</v>
      </c>
      <c r="F30"/>
    </row>
    <row r="31" spans="1:6" ht="14.1" customHeight="1">
      <c r="A31" s="462" t="s">
        <v>299</v>
      </c>
      <c r="B31" s="460">
        <v>15</v>
      </c>
      <c r="C31" s="460">
        <v>1</v>
      </c>
      <c r="D31" s="684">
        <v>80</v>
      </c>
      <c r="E31" s="696">
        <v>400</v>
      </c>
      <c r="F31"/>
    </row>
    <row r="32" spans="1:6" ht="14.1" customHeight="1">
      <c r="A32" s="462" t="s">
        <v>305</v>
      </c>
      <c r="B32" s="460">
        <v>15</v>
      </c>
      <c r="C32" s="460">
        <v>1</v>
      </c>
      <c r="D32" s="684">
        <v>14</v>
      </c>
      <c r="E32" s="696">
        <v>210</v>
      </c>
      <c r="F32"/>
    </row>
    <row r="33" spans="1:6" ht="18" customHeight="1">
      <c r="A33" s="685"/>
      <c r="B33" s="460"/>
      <c r="C33" s="460"/>
      <c r="D33" s="684"/>
      <c r="E33" s="702">
        <f>SUM(E30:E32)</f>
        <v>985</v>
      </c>
      <c r="F33"/>
    </row>
    <row r="34" spans="1:6" ht="14.1" customHeight="1">
      <c r="A34" s="685" t="s">
        <v>322</v>
      </c>
      <c r="B34" s="460"/>
      <c r="C34" s="460"/>
      <c r="D34" s="686"/>
      <c r="E34" s="703"/>
      <c r="F34"/>
    </row>
    <row r="35" spans="1:6" ht="14.1" customHeight="1">
      <c r="A35" s="33" t="s">
        <v>293</v>
      </c>
      <c r="B35" s="682"/>
      <c r="C35" s="682" t="s">
        <v>295</v>
      </c>
      <c r="D35" s="682" t="s">
        <v>296</v>
      </c>
      <c r="E35" s="683" t="s">
        <v>297</v>
      </c>
      <c r="F35"/>
    </row>
    <row r="36" spans="1:6" ht="14.1" customHeight="1">
      <c r="A36" s="462" t="s">
        <v>307</v>
      </c>
      <c r="B36" s="460"/>
      <c r="C36" s="460">
        <v>8</v>
      </c>
      <c r="D36" s="684">
        <v>65</v>
      </c>
      <c r="E36" s="696">
        <v>520</v>
      </c>
      <c r="F36"/>
    </row>
    <row r="37" spans="1:6" ht="14.1" customHeight="1">
      <c r="A37" s="462" t="s">
        <v>28</v>
      </c>
      <c r="B37" s="460"/>
      <c r="C37" s="460">
        <v>500</v>
      </c>
      <c r="D37" s="684">
        <v>1.75</v>
      </c>
      <c r="E37" s="696">
        <v>875</v>
      </c>
      <c r="F37"/>
    </row>
    <row r="38" spans="1:6" ht="14.1" customHeight="1">
      <c r="A38" s="462" t="s">
        <v>326</v>
      </c>
      <c r="B38" s="460"/>
      <c r="C38" s="460">
        <v>9</v>
      </c>
      <c r="D38" s="684">
        <v>12</v>
      </c>
      <c r="E38" s="696">
        <v>120</v>
      </c>
      <c r="F38"/>
    </row>
    <row r="39" spans="1:6" ht="14.1" customHeight="1">
      <c r="A39" s="687" t="s">
        <v>323</v>
      </c>
      <c r="B39" s="688"/>
      <c r="C39" s="688">
        <v>9</v>
      </c>
      <c r="D39" s="689">
        <v>15</v>
      </c>
      <c r="E39" s="696">
        <v>90</v>
      </c>
      <c r="F39"/>
    </row>
    <row r="40" spans="1:6" ht="14.1" customHeight="1">
      <c r="A40" s="687" t="s">
        <v>324</v>
      </c>
      <c r="B40" s="688"/>
      <c r="C40" s="688">
        <v>15</v>
      </c>
      <c r="D40" s="689">
        <v>24</v>
      </c>
      <c r="E40" s="696">
        <v>360</v>
      </c>
      <c r="F40"/>
    </row>
    <row r="41" spans="1:6" ht="14.1" customHeight="1">
      <c r="A41" s="687" t="s">
        <v>306</v>
      </c>
      <c r="B41" s="688"/>
      <c r="C41" s="688">
        <v>20</v>
      </c>
      <c r="D41" s="689">
        <v>150</v>
      </c>
      <c r="E41" s="704">
        <v>3000</v>
      </c>
      <c r="F41"/>
    </row>
    <row r="42" spans="1:6" ht="14.1" customHeight="1">
      <c r="A42" s="687" t="s">
        <v>325</v>
      </c>
      <c r="B42" s="688"/>
      <c r="C42" s="688">
        <v>6</v>
      </c>
      <c r="D42" s="689">
        <v>10</v>
      </c>
      <c r="E42" s="704">
        <v>60</v>
      </c>
      <c r="F42"/>
    </row>
    <row r="43" spans="1:6" ht="13.5" customHeight="1">
      <c r="A43" s="687" t="s">
        <v>29</v>
      </c>
      <c r="B43" s="688"/>
      <c r="C43" s="688">
        <v>30</v>
      </c>
      <c r="D43" s="465">
        <v>12.5</v>
      </c>
      <c r="E43" s="704">
        <v>250</v>
      </c>
      <c r="F43"/>
    </row>
    <row r="44" spans="1:6" ht="13.5" customHeight="1">
      <c r="A44" s="690"/>
      <c r="B44" s="691"/>
      <c r="C44" s="691"/>
      <c r="D44" s="692"/>
      <c r="E44" s="705">
        <f>SUM(E36:E43)</f>
        <v>5275</v>
      </c>
    </row>
    <row r="45" spans="1:6" ht="13.5" customHeight="1">
      <c r="A45" s="690" t="s">
        <v>876</v>
      </c>
      <c r="B45" s="691"/>
      <c r="C45" s="691"/>
      <c r="D45" s="692"/>
      <c r="E45" s="705">
        <v>400</v>
      </c>
    </row>
    <row r="46" spans="1:6" ht="30" customHeight="1">
      <c r="A46" s="693" t="s">
        <v>266</v>
      </c>
      <c r="B46" s="694"/>
      <c r="C46" s="694"/>
      <c r="D46" s="466"/>
      <c r="E46" s="695">
        <f>E9+E16+E23+E27+E33+E44+E45</f>
        <v>23477</v>
      </c>
    </row>
    <row r="47" spans="1:6" ht="18.75" customHeight="1">
      <c r="A47" s="13"/>
      <c r="B47" s="13"/>
      <c r="C47" s="13"/>
      <c r="D47" s="13"/>
      <c r="E47" s="13"/>
    </row>
    <row r="48" spans="1:6" ht="18.75" customHeight="1">
      <c r="A48" s="13"/>
      <c r="B48" s="13"/>
      <c r="C48" s="13"/>
      <c r="D48" s="13"/>
      <c r="E48" s="13"/>
    </row>
    <row r="49" spans="1:5" ht="18.75" customHeight="1">
      <c r="A49" s="13"/>
      <c r="B49" s="13"/>
      <c r="C49" s="13"/>
      <c r="D49" s="13"/>
      <c r="E49" s="13"/>
    </row>
    <row r="50" spans="1:5" ht="18.75" customHeight="1">
      <c r="A50" s="13"/>
      <c r="B50" s="13"/>
      <c r="C50" s="13"/>
      <c r="D50" s="13"/>
      <c r="E50" s="13"/>
    </row>
    <row r="51" spans="1:5" ht="18.75" customHeight="1">
      <c r="A51" s="13"/>
      <c r="B51" s="13"/>
      <c r="C51" s="13"/>
      <c r="D51" s="13"/>
      <c r="E51" s="13"/>
    </row>
    <row r="52" spans="1:5" ht="18.75" customHeight="1">
      <c r="A52" s="13"/>
      <c r="B52" s="13"/>
      <c r="C52" s="13"/>
      <c r="D52" s="13"/>
      <c r="E52" s="13"/>
    </row>
    <row r="53" spans="1:5" ht="18.75" customHeight="1">
      <c r="A53" s="13"/>
      <c r="B53" s="13"/>
      <c r="C53" s="13"/>
      <c r="D53" s="13"/>
      <c r="E53" s="13"/>
    </row>
    <row r="54" spans="1:5" ht="18.75" customHeight="1">
      <c r="A54" s="13"/>
      <c r="B54" s="13"/>
      <c r="C54" s="13"/>
      <c r="D54" s="13"/>
      <c r="E54" s="13"/>
    </row>
    <row r="55" spans="1:5" ht="18.75" customHeight="1">
      <c r="A55" s="13"/>
      <c r="B55" s="13"/>
      <c r="C55" s="13"/>
      <c r="D55" s="13"/>
      <c r="E55" s="13"/>
    </row>
    <row r="56" spans="1:5" ht="18.75" customHeight="1">
      <c r="A56" s="13"/>
      <c r="B56" s="13"/>
      <c r="C56" s="13"/>
      <c r="D56" s="13"/>
      <c r="E56" s="13"/>
    </row>
    <row r="57" spans="1:5" ht="18.75" customHeight="1">
      <c r="A57" s="13"/>
      <c r="B57" s="13"/>
      <c r="C57" s="13"/>
      <c r="D57" s="13"/>
      <c r="E57" s="13"/>
    </row>
    <row r="58" spans="1:5" ht="18.75" customHeight="1">
      <c r="A58" s="13"/>
      <c r="B58" s="13"/>
      <c r="C58" s="13"/>
      <c r="D58" s="13"/>
      <c r="E58" s="13"/>
    </row>
    <row r="59" spans="1:5" ht="18.75" customHeight="1">
      <c r="A59" s="13"/>
      <c r="B59" s="13"/>
      <c r="C59" s="13"/>
      <c r="D59" s="13"/>
      <c r="E59" s="13"/>
    </row>
    <row r="60" spans="1:5" ht="18.75" customHeight="1">
      <c r="A60" s="13"/>
      <c r="B60" s="13"/>
      <c r="C60" s="13"/>
      <c r="D60" s="13"/>
      <c r="E60" s="13"/>
    </row>
    <row r="61" spans="1:5" ht="18.75" customHeight="1">
      <c r="A61" s="13"/>
      <c r="B61" s="13"/>
      <c r="C61" s="13"/>
      <c r="D61" s="13"/>
      <c r="E61" s="13"/>
    </row>
    <row r="62" spans="1:5" ht="18.75" customHeight="1">
      <c r="A62" s="13"/>
      <c r="B62" s="13"/>
      <c r="C62" s="13"/>
      <c r="D62" s="13"/>
      <c r="E62" s="13"/>
    </row>
    <row r="63" spans="1:5" ht="18.75" customHeight="1">
      <c r="A63" s="13"/>
      <c r="B63" s="13"/>
      <c r="C63" s="13"/>
      <c r="D63" s="13"/>
      <c r="E63" s="13"/>
    </row>
    <row r="64" spans="1:5" ht="18.75" customHeight="1">
      <c r="A64" s="13"/>
      <c r="B64" s="13"/>
      <c r="C64" s="13"/>
      <c r="D64" s="13"/>
      <c r="E64" s="13"/>
    </row>
    <row r="65" spans="1:5" ht="18.75" customHeight="1">
      <c r="A65" s="13"/>
      <c r="B65" s="13"/>
      <c r="C65" s="13"/>
      <c r="D65" s="13"/>
      <c r="E65" s="13"/>
    </row>
    <row r="66" spans="1:5" ht="18.75" customHeight="1">
      <c r="A66" s="13"/>
      <c r="B66" s="13"/>
      <c r="C66" s="13"/>
      <c r="D66" s="13"/>
      <c r="E66" s="13"/>
    </row>
    <row r="67" spans="1:5" ht="18.75" customHeight="1">
      <c r="A67" s="13"/>
      <c r="B67" s="13"/>
      <c r="C67" s="13"/>
      <c r="D67" s="13"/>
      <c r="E67" s="13"/>
    </row>
    <row r="68" spans="1:5" ht="18.75" customHeight="1">
      <c r="A68" s="13"/>
      <c r="B68" s="13"/>
      <c r="C68" s="13"/>
      <c r="D68" s="13"/>
      <c r="E68" s="13"/>
    </row>
    <row r="69" spans="1:5" ht="18.75" customHeight="1">
      <c r="A69" s="13"/>
      <c r="B69" s="13"/>
      <c r="C69" s="13"/>
      <c r="D69" s="13"/>
      <c r="E69" s="13"/>
    </row>
    <row r="70" spans="1:5" ht="18.75" customHeight="1">
      <c r="A70" s="13"/>
      <c r="B70" s="13"/>
      <c r="C70" s="13"/>
      <c r="D70" s="13"/>
      <c r="E70" s="13"/>
    </row>
    <row r="71" spans="1:5" ht="18.75" customHeight="1">
      <c r="A71" s="13"/>
      <c r="B71" s="13"/>
      <c r="C71" s="13"/>
      <c r="D71" s="13"/>
      <c r="E71" s="13"/>
    </row>
    <row r="72" spans="1:5" ht="18.75" customHeight="1">
      <c r="A72" s="13"/>
      <c r="B72" s="13"/>
      <c r="C72" s="13"/>
      <c r="D72" s="13"/>
      <c r="E72" s="13"/>
    </row>
    <row r="73" spans="1:5" ht="18.75" customHeight="1">
      <c r="A73" s="13"/>
      <c r="B73" s="13"/>
      <c r="C73" s="13"/>
      <c r="D73" s="13"/>
      <c r="E73" s="13"/>
    </row>
    <row r="74" spans="1:5" ht="18.75" customHeight="1">
      <c r="A74" s="13"/>
      <c r="B74" s="13"/>
      <c r="C74" s="13"/>
      <c r="D74" s="13"/>
      <c r="E74" s="13"/>
    </row>
    <row r="75" spans="1:5" ht="18.75" customHeight="1">
      <c r="A75" s="13"/>
      <c r="B75" s="13"/>
      <c r="C75" s="13"/>
      <c r="D75" s="13"/>
      <c r="E75" s="13"/>
    </row>
    <row r="76" spans="1:5" ht="18.75" customHeight="1">
      <c r="A76" s="13"/>
      <c r="B76" s="13"/>
      <c r="C76" s="13"/>
      <c r="D76" s="13"/>
      <c r="E76" s="13"/>
    </row>
    <row r="77" spans="1:5" ht="18.75" customHeight="1">
      <c r="A77" s="13"/>
      <c r="B77" s="13"/>
      <c r="C77" s="13"/>
      <c r="D77" s="13"/>
      <c r="E77" s="13"/>
    </row>
    <row r="78" spans="1:5" ht="18.75" customHeight="1">
      <c r="A78" s="13"/>
      <c r="B78" s="13"/>
      <c r="C78" s="13"/>
      <c r="D78" s="13"/>
      <c r="E78" s="13"/>
    </row>
    <row r="79" spans="1:5" ht="18.75" customHeight="1">
      <c r="A79" s="13"/>
      <c r="B79" s="13"/>
      <c r="C79" s="13"/>
      <c r="D79" s="13"/>
      <c r="E79" s="13"/>
    </row>
    <row r="80" spans="1:5" ht="18.75" customHeight="1">
      <c r="C80" s="6"/>
      <c r="D80" s="6"/>
    </row>
    <row r="81" spans="3:4" ht="18.75" customHeight="1">
      <c r="C81" s="6"/>
      <c r="D81" s="6"/>
    </row>
    <row r="82" spans="3:4" ht="18.75" customHeight="1">
      <c r="C82" s="6"/>
      <c r="D82" s="6"/>
    </row>
    <row r="83" spans="3:4" ht="18.75" customHeight="1">
      <c r="C83" s="6"/>
      <c r="D83" s="6"/>
    </row>
    <row r="84" spans="3:4" ht="18.75" customHeight="1">
      <c r="C84" s="6"/>
      <c r="D84" s="6"/>
    </row>
    <row r="85" spans="3:4" ht="18.75" customHeight="1">
      <c r="C85" s="6"/>
      <c r="D85" s="6"/>
    </row>
    <row r="86" spans="3:4" ht="18.75" customHeight="1">
      <c r="C86" s="6"/>
      <c r="D86" s="6"/>
    </row>
    <row r="87" spans="3:4" ht="18.75" customHeight="1">
      <c r="C87" s="6"/>
      <c r="D87" s="6"/>
    </row>
    <row r="88" spans="3:4" ht="18.75" customHeight="1">
      <c r="C88" s="6"/>
      <c r="D88" s="6"/>
    </row>
    <row r="89" spans="3:4" ht="18.75" customHeight="1">
      <c r="C89" s="6"/>
      <c r="D89" s="6"/>
    </row>
    <row r="90" spans="3:4" ht="18.75" customHeight="1">
      <c r="C90" s="6"/>
      <c r="D90" s="6"/>
    </row>
    <row r="91" spans="3:4" ht="18.75" customHeight="1">
      <c r="C91" s="6"/>
      <c r="D91" s="6"/>
    </row>
    <row r="92" spans="3:4" ht="18.75" customHeight="1">
      <c r="C92" s="6"/>
      <c r="D92" s="6"/>
    </row>
    <row r="93" spans="3:4" ht="18.75" customHeight="1">
      <c r="C93" s="6"/>
      <c r="D93" s="6"/>
    </row>
    <row r="94" spans="3:4" ht="18.75" customHeight="1">
      <c r="C94" s="6"/>
      <c r="D94" s="6"/>
    </row>
    <row r="95" spans="3:4" ht="18.75" customHeight="1">
      <c r="C95" s="6"/>
      <c r="D95" s="6"/>
    </row>
    <row r="96" spans="3:4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  <row r="178" spans="3:4" ht="18.75" customHeight="1">
      <c r="C178" s="6"/>
      <c r="D178" s="6"/>
    </row>
  </sheetData>
  <mergeCells count="2">
    <mergeCell ref="A1:E1"/>
    <mergeCell ref="F1:H1"/>
  </mergeCells>
  <phoneticPr fontId="19" type="noConversion"/>
  <printOptions horizontalCentered="1"/>
  <pageMargins left="0.75" right="0.75" top="0.75" bottom="0.75" header="0.5" footer="0.5"/>
  <pageSetup orientation="portrait" verticalDpi="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28"/>
  <sheetViews>
    <sheetView workbookViewId="0"/>
  </sheetViews>
  <sheetFormatPr defaultRowHeight="16.5"/>
  <cols>
    <col min="1" max="1" width="34.140625" style="155" customWidth="1"/>
    <col min="2" max="5" width="10.7109375" style="155" customWidth="1"/>
    <col min="6" max="6" width="11.28515625" style="155" customWidth="1"/>
    <col min="7" max="16384" width="9.140625" style="155"/>
  </cols>
  <sheetData>
    <row r="1" spans="1:6" ht="22.5" customHeight="1">
      <c r="A1" s="303" t="s">
        <v>114</v>
      </c>
      <c r="B1" s="327"/>
      <c r="C1" s="327"/>
      <c r="D1" s="327"/>
      <c r="E1" s="327"/>
      <c r="F1" s="327"/>
    </row>
    <row r="2" spans="1:6">
      <c r="A2" s="676"/>
      <c r="B2" s="151">
        <v>2007</v>
      </c>
      <c r="C2" s="151">
        <v>2008</v>
      </c>
      <c r="D2" s="151">
        <v>2009</v>
      </c>
      <c r="E2" s="151">
        <v>2010</v>
      </c>
      <c r="F2" s="151">
        <v>2011</v>
      </c>
    </row>
    <row r="3" spans="1:6">
      <c r="A3" s="677"/>
      <c r="B3" s="525"/>
      <c r="C3" s="525"/>
      <c r="D3" s="525"/>
      <c r="E3" s="525"/>
      <c r="F3" s="525"/>
    </row>
    <row r="4" spans="1:6">
      <c r="A4" s="494" t="s">
        <v>583</v>
      </c>
      <c r="B4" s="75">
        <v>150</v>
      </c>
      <c r="C4" s="75">
        <v>200</v>
      </c>
      <c r="D4" s="75">
        <v>200</v>
      </c>
      <c r="E4" s="75">
        <v>200</v>
      </c>
      <c r="F4" s="350">
        <v>200</v>
      </c>
    </row>
    <row r="5" spans="1:6">
      <c r="A5" s="479" t="s">
        <v>589</v>
      </c>
      <c r="B5" s="350">
        <v>1200</v>
      </c>
      <c r="C5" s="350">
        <v>1600</v>
      </c>
      <c r="D5" s="350">
        <v>4000</v>
      </c>
      <c r="E5" s="350">
        <v>4000</v>
      </c>
      <c r="F5" s="518">
        <v>4000</v>
      </c>
    </row>
    <row r="6" spans="1:6">
      <c r="A6" s="494" t="s">
        <v>582</v>
      </c>
      <c r="B6" s="75">
        <v>1300</v>
      </c>
      <c r="C6" s="75">
        <v>1400</v>
      </c>
      <c r="D6" s="75">
        <v>1500</v>
      </c>
      <c r="E6" s="75">
        <v>1500</v>
      </c>
      <c r="F6" s="350">
        <v>800</v>
      </c>
    </row>
    <row r="7" spans="1:6">
      <c r="A7" s="494" t="s">
        <v>581</v>
      </c>
      <c r="B7" s="75">
        <v>420</v>
      </c>
      <c r="C7" s="75">
        <v>600</v>
      </c>
      <c r="D7" s="75">
        <v>600</v>
      </c>
      <c r="E7" s="75">
        <v>600</v>
      </c>
      <c r="F7" s="350">
        <v>400</v>
      </c>
    </row>
    <row r="8" spans="1:6">
      <c r="A8" s="46" t="s">
        <v>580</v>
      </c>
      <c r="B8" s="75">
        <v>2500</v>
      </c>
      <c r="C8" s="75">
        <v>1650</v>
      </c>
      <c r="D8" s="75">
        <v>800</v>
      </c>
      <c r="E8" s="75">
        <v>800</v>
      </c>
      <c r="F8" s="75">
        <v>800</v>
      </c>
    </row>
    <row r="9" spans="1:6">
      <c r="A9" s="494" t="s">
        <v>579</v>
      </c>
      <c r="B9" s="75">
        <v>840</v>
      </c>
      <c r="C9" s="75">
        <v>1200</v>
      </c>
      <c r="D9" s="75">
        <v>1000</v>
      </c>
      <c r="E9" s="75">
        <v>1000</v>
      </c>
      <c r="F9" s="350">
        <v>400</v>
      </c>
    </row>
    <row r="10" spans="1:6">
      <c r="A10" s="46" t="s">
        <v>576</v>
      </c>
      <c r="B10" s="75">
        <v>9900</v>
      </c>
      <c r="C10" s="75">
        <v>9900</v>
      </c>
      <c r="D10" s="75">
        <v>12000</v>
      </c>
      <c r="E10" s="75">
        <v>11000</v>
      </c>
      <c r="F10" s="75">
        <v>11000</v>
      </c>
    </row>
    <row r="11" spans="1:6">
      <c r="A11" s="494" t="s">
        <v>373</v>
      </c>
      <c r="B11" s="350">
        <v>1200</v>
      </c>
      <c r="C11" s="350">
        <v>1500</v>
      </c>
      <c r="D11" s="350">
        <v>1500</v>
      </c>
      <c r="E11" s="350">
        <v>1200</v>
      </c>
      <c r="F11" s="350">
        <v>1200</v>
      </c>
    </row>
    <row r="12" spans="1:6">
      <c r="A12" s="46" t="s">
        <v>577</v>
      </c>
      <c r="B12" s="75">
        <v>6750</v>
      </c>
      <c r="C12" s="75">
        <v>8100</v>
      </c>
      <c r="D12" s="75">
        <v>10000</v>
      </c>
      <c r="E12" s="75">
        <v>11000</v>
      </c>
      <c r="F12" s="75">
        <v>11000</v>
      </c>
    </row>
    <row r="13" spans="1:6">
      <c r="A13" s="494" t="s">
        <v>578</v>
      </c>
      <c r="B13" s="75">
        <v>240</v>
      </c>
      <c r="C13" s="75">
        <v>500</v>
      </c>
      <c r="D13" s="75">
        <v>500</v>
      </c>
      <c r="E13" s="75">
        <v>400</v>
      </c>
      <c r="F13" s="350">
        <v>400</v>
      </c>
    </row>
    <row r="14" spans="1:6">
      <c r="A14" s="494" t="s">
        <v>314</v>
      </c>
      <c r="B14" s="350">
        <v>675</v>
      </c>
      <c r="C14" s="350">
        <v>600</v>
      </c>
      <c r="D14" s="350">
        <v>320</v>
      </c>
      <c r="E14" s="350"/>
      <c r="F14" s="350"/>
    </row>
    <row r="15" spans="1:6">
      <c r="A15" s="494" t="s">
        <v>587</v>
      </c>
      <c r="B15" s="70">
        <v>350</v>
      </c>
      <c r="C15" s="70">
        <v>500</v>
      </c>
      <c r="D15" s="70">
        <v>250</v>
      </c>
      <c r="E15" s="70">
        <v>200</v>
      </c>
      <c r="F15" s="350">
        <v>200</v>
      </c>
    </row>
    <row r="16" spans="1:6">
      <c r="A16" s="46" t="s">
        <v>586</v>
      </c>
      <c r="B16" s="75">
        <v>450</v>
      </c>
      <c r="C16" s="75">
        <v>500</v>
      </c>
      <c r="D16" s="75">
        <v>250</v>
      </c>
      <c r="E16" s="75">
        <v>250</v>
      </c>
      <c r="F16" s="75">
        <v>250</v>
      </c>
    </row>
    <row r="17" spans="1:6">
      <c r="A17" s="494" t="s">
        <v>588</v>
      </c>
      <c r="B17" s="70">
        <v>1400</v>
      </c>
      <c r="C17" s="70">
        <v>1500</v>
      </c>
      <c r="D17" s="70">
        <v>800</v>
      </c>
      <c r="E17" s="70">
        <v>800</v>
      </c>
      <c r="F17" s="350">
        <v>800</v>
      </c>
    </row>
    <row r="18" spans="1:6">
      <c r="A18" s="46" t="s">
        <v>584</v>
      </c>
      <c r="B18" s="75">
        <v>1400</v>
      </c>
      <c r="C18" s="75">
        <v>2000</v>
      </c>
      <c r="D18" s="75">
        <v>1800</v>
      </c>
      <c r="E18" s="75">
        <v>2000</v>
      </c>
      <c r="F18" s="75">
        <v>2000</v>
      </c>
    </row>
    <row r="19" spans="1:6">
      <c r="A19" s="494" t="s">
        <v>372</v>
      </c>
      <c r="B19" s="70"/>
      <c r="C19" s="70">
        <v>360</v>
      </c>
      <c r="D19" s="70">
        <v>300</v>
      </c>
      <c r="E19" s="70">
        <v>300</v>
      </c>
      <c r="F19" s="350">
        <v>300</v>
      </c>
    </row>
    <row r="20" spans="1:6">
      <c r="A20" s="46" t="s">
        <v>585</v>
      </c>
      <c r="B20" s="75">
        <v>1400</v>
      </c>
      <c r="C20" s="75">
        <v>2000</v>
      </c>
      <c r="D20" s="75">
        <v>1800</v>
      </c>
      <c r="E20" s="75">
        <v>2000</v>
      </c>
      <c r="F20" s="75">
        <v>2000</v>
      </c>
    </row>
    <row r="21" spans="1:6">
      <c r="A21" s="494" t="s">
        <v>590</v>
      </c>
      <c r="B21" s="75">
        <v>1200</v>
      </c>
      <c r="C21" s="75">
        <v>1200</v>
      </c>
      <c r="D21" s="75">
        <v>0</v>
      </c>
      <c r="E21" s="75"/>
      <c r="F21" s="350"/>
    </row>
    <row r="22" spans="1:6">
      <c r="A22" s="494" t="s">
        <v>591</v>
      </c>
      <c r="B22" s="350">
        <v>500</v>
      </c>
      <c r="C22" s="350">
        <v>450</v>
      </c>
      <c r="D22" s="350">
        <v>300</v>
      </c>
      <c r="E22" s="350">
        <v>200</v>
      </c>
      <c r="F22" s="350">
        <v>100</v>
      </c>
    </row>
    <row r="23" spans="1:6">
      <c r="A23" s="494" t="s">
        <v>96</v>
      </c>
      <c r="B23" s="75"/>
      <c r="C23" s="75">
        <v>150</v>
      </c>
      <c r="D23" s="350">
        <v>0</v>
      </c>
      <c r="E23" s="350"/>
      <c r="F23" s="350"/>
    </row>
    <row r="24" spans="1:6">
      <c r="A24" s="905"/>
      <c r="B24" s="519"/>
      <c r="C24" s="519"/>
      <c r="D24" s="520"/>
      <c r="E24" s="520"/>
      <c r="F24" s="520"/>
    </row>
    <row r="25" spans="1:6">
      <c r="A25" s="507"/>
      <c r="B25" s="514"/>
      <c r="C25" s="514"/>
      <c r="D25" s="514"/>
      <c r="E25" s="514"/>
      <c r="F25" s="547"/>
    </row>
    <row r="26" spans="1:6" ht="18" customHeight="1">
      <c r="A26" s="508" t="s">
        <v>339</v>
      </c>
      <c r="B26" s="509">
        <f>SUM(B3:B25)</f>
        <v>31875</v>
      </c>
      <c r="C26" s="509">
        <f>SUM(C3:C25)</f>
        <v>35910</v>
      </c>
      <c r="D26" s="509">
        <f>SUM(D3:D25)</f>
        <v>37920</v>
      </c>
      <c r="E26" s="678">
        <f>SUM(E3:E25)</f>
        <v>37450</v>
      </c>
      <c r="F26" s="509">
        <f>SUM(F3:F25)</f>
        <v>35850</v>
      </c>
    </row>
    <row r="28" spans="1:6">
      <c r="A28" s="200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F19" sqref="F19"/>
    </sheetView>
  </sheetViews>
  <sheetFormatPr defaultRowHeight="18.75" customHeight="1"/>
  <cols>
    <col min="1" max="1" width="44.42578125" style="134" customWidth="1"/>
    <col min="2" max="2" width="10.5703125" style="54" customWidth="1"/>
    <col min="3" max="5" width="10.5703125" style="31" customWidth="1"/>
    <col min="6" max="6" width="10.85546875" style="31" customWidth="1"/>
    <col min="7" max="16384" width="9.140625" style="31"/>
  </cols>
  <sheetData>
    <row r="1" spans="1:9" s="55" customFormat="1" ht="18.95" customHeight="1">
      <c r="A1" s="329" t="s">
        <v>406</v>
      </c>
      <c r="B1" s="304"/>
      <c r="C1" s="280"/>
      <c r="D1" s="280"/>
      <c r="E1" s="280"/>
      <c r="F1" s="311"/>
      <c r="G1" s="31"/>
      <c r="H1" s="31"/>
      <c r="I1" s="31"/>
    </row>
    <row r="2" spans="1:9" ht="18.95" customHeight="1">
      <c r="A2" s="135"/>
      <c r="B2" s="60"/>
      <c r="C2" s="135"/>
      <c r="D2" s="135"/>
      <c r="E2" s="135"/>
      <c r="F2" s="59"/>
    </row>
    <row r="3" spans="1:9" s="55" customFormat="1" ht="18.9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136">
        <v>2011</v>
      </c>
      <c r="G3" s="31"/>
      <c r="H3" s="31"/>
      <c r="I3" s="31"/>
    </row>
    <row r="4" spans="1:9" s="174" customFormat="1" ht="18.95" customHeight="1">
      <c r="A4" s="138"/>
      <c r="B4" s="161"/>
      <c r="C4" s="164"/>
      <c r="D4" s="164"/>
      <c r="E4" s="164"/>
      <c r="F4" s="330"/>
      <c r="G4" s="331"/>
      <c r="H4" s="331"/>
      <c r="I4" s="331"/>
    </row>
    <row r="5" spans="1:9" s="55" customFormat="1" ht="18.95" customHeight="1">
      <c r="A5" s="63" t="s">
        <v>13</v>
      </c>
      <c r="B5" s="70">
        <v>0</v>
      </c>
      <c r="C5" s="282">
        <v>250</v>
      </c>
      <c r="D5" s="70">
        <v>200</v>
      </c>
      <c r="E5" s="70">
        <v>200</v>
      </c>
      <c r="F5" s="510"/>
      <c r="G5" s="31"/>
      <c r="H5" s="31"/>
      <c r="I5" s="31"/>
    </row>
    <row r="6" spans="1:9" ht="18.95" customHeight="1">
      <c r="A6" s="63" t="s">
        <v>311</v>
      </c>
      <c r="B6" s="70">
        <v>150</v>
      </c>
      <c r="C6" s="282">
        <v>150</v>
      </c>
      <c r="D6" s="282">
        <v>150</v>
      </c>
      <c r="E6" s="282">
        <v>125</v>
      </c>
      <c r="F6" s="510">
        <v>150</v>
      </c>
    </row>
    <row r="7" spans="1:9" ht="18.95" customHeight="1">
      <c r="A7" s="349" t="s">
        <v>234</v>
      </c>
      <c r="B7" s="350">
        <v>1191</v>
      </c>
      <c r="C7" s="282">
        <v>1200</v>
      </c>
      <c r="D7" s="70">
        <v>0</v>
      </c>
      <c r="E7" s="70"/>
      <c r="F7" s="75"/>
    </row>
    <row r="8" spans="1:9" ht="18.95" customHeight="1">
      <c r="A8" s="349" t="s">
        <v>359</v>
      </c>
      <c r="B8" s="350">
        <v>50</v>
      </c>
      <c r="C8" s="282">
        <v>50</v>
      </c>
      <c r="D8" s="282">
        <v>35</v>
      </c>
      <c r="E8" s="282">
        <v>30</v>
      </c>
      <c r="F8" s="75">
        <v>50</v>
      </c>
    </row>
    <row r="9" spans="1:9" ht="18.95" customHeight="1">
      <c r="A9" s="63" t="s">
        <v>312</v>
      </c>
      <c r="B9" s="70">
        <v>100</v>
      </c>
      <c r="C9" s="70">
        <v>100</v>
      </c>
      <c r="D9" s="70">
        <v>100</v>
      </c>
      <c r="E9" s="70">
        <v>125</v>
      </c>
      <c r="F9" s="511">
        <v>200</v>
      </c>
    </row>
    <row r="10" spans="1:9" ht="18.95" customHeight="1">
      <c r="A10" s="349" t="s">
        <v>358</v>
      </c>
      <c r="B10" s="350">
        <v>40</v>
      </c>
      <c r="C10" s="70">
        <v>50</v>
      </c>
      <c r="D10" s="282">
        <v>0</v>
      </c>
      <c r="E10" s="282"/>
      <c r="F10" s="75"/>
    </row>
    <row r="11" spans="1:9" ht="18.95" customHeight="1">
      <c r="A11" s="63" t="s">
        <v>12</v>
      </c>
      <c r="B11" s="70">
        <v>48</v>
      </c>
      <c r="C11" s="70">
        <v>50</v>
      </c>
      <c r="D11" s="282">
        <v>0</v>
      </c>
      <c r="E11" s="282"/>
      <c r="F11" s="510"/>
    </row>
    <row r="12" spans="1:9" ht="18.95" customHeight="1">
      <c r="A12" s="63" t="s">
        <v>233</v>
      </c>
      <c r="B12" s="70">
        <v>2900</v>
      </c>
      <c r="C12" s="282"/>
      <c r="D12" s="282">
        <v>0</v>
      </c>
      <c r="E12" s="282"/>
      <c r="F12" s="510"/>
    </row>
    <row r="13" spans="1:9" ht="18.95" customHeight="1">
      <c r="A13" s="349" t="s">
        <v>35</v>
      </c>
      <c r="B13" s="350"/>
      <c r="C13" s="76">
        <v>1200</v>
      </c>
      <c r="D13" s="70">
        <v>1000</v>
      </c>
      <c r="E13" s="70">
        <v>1000</v>
      </c>
      <c r="F13" s="75">
        <v>1000</v>
      </c>
    </row>
    <row r="14" spans="1:9" ht="18.95" customHeight="1">
      <c r="A14" s="349" t="s">
        <v>34</v>
      </c>
      <c r="B14" s="350"/>
      <c r="C14" s="76">
        <v>1800</v>
      </c>
      <c r="D14" s="76">
        <v>2000</v>
      </c>
      <c r="E14" s="76">
        <v>1000</v>
      </c>
      <c r="F14" s="75">
        <v>1000</v>
      </c>
    </row>
    <row r="15" spans="1:9" ht="18.95" customHeight="1">
      <c r="A15" s="349" t="s">
        <v>33</v>
      </c>
      <c r="B15" s="350"/>
      <c r="C15" s="70">
        <v>150</v>
      </c>
      <c r="D15" s="76"/>
      <c r="E15" s="76"/>
      <c r="F15" s="75"/>
    </row>
    <row r="16" spans="1:9" ht="18.95" customHeight="1">
      <c r="A16" s="348" t="s">
        <v>766</v>
      </c>
      <c r="B16" s="368"/>
      <c r="C16" s="491"/>
      <c r="D16" s="309">
        <v>9088</v>
      </c>
      <c r="E16" s="309"/>
      <c r="F16" s="512"/>
    </row>
    <row r="17" spans="1:6" ht="18.95" customHeight="1">
      <c r="A17" s="348" t="s">
        <v>767</v>
      </c>
      <c r="B17" s="368"/>
      <c r="C17" s="491"/>
      <c r="D17" s="309">
        <v>9097.27</v>
      </c>
      <c r="E17" s="309"/>
      <c r="F17" s="512"/>
    </row>
    <row r="18" spans="1:6" ht="18.95" customHeight="1">
      <c r="A18" s="349" t="s">
        <v>824</v>
      </c>
      <c r="B18" s="350"/>
      <c r="C18" s="70"/>
      <c r="D18" s="70"/>
      <c r="E18" s="70">
        <v>630</v>
      </c>
      <c r="F18" s="75">
        <v>500</v>
      </c>
    </row>
    <row r="19" spans="1:6" ht="18.95" customHeight="1">
      <c r="A19" s="529" t="s">
        <v>826</v>
      </c>
      <c r="B19" s="520"/>
      <c r="C19" s="490"/>
      <c r="D19" s="490"/>
      <c r="E19" s="490">
        <v>1200</v>
      </c>
      <c r="F19" s="519">
        <v>1500</v>
      </c>
    </row>
    <row r="20" spans="1:6" ht="18.95" customHeight="1">
      <c r="A20" s="529" t="s">
        <v>825</v>
      </c>
      <c r="B20" s="520"/>
      <c r="C20" s="490"/>
      <c r="D20" s="490"/>
      <c r="E20" s="490">
        <v>675</v>
      </c>
      <c r="F20" s="519">
        <v>700</v>
      </c>
    </row>
    <row r="21" spans="1:6" ht="18.95" customHeight="1">
      <c r="A21" s="529"/>
      <c r="B21" s="520"/>
      <c r="C21" s="490"/>
      <c r="D21" s="490"/>
      <c r="E21" s="490"/>
      <c r="F21" s="519"/>
    </row>
    <row r="22" spans="1:6" ht="18.95" customHeight="1">
      <c r="A22" s="380"/>
      <c r="B22" s="514"/>
      <c r="C22" s="547"/>
      <c r="D22" s="547"/>
      <c r="E22" s="547"/>
      <c r="F22" s="513"/>
    </row>
    <row r="23" spans="1:6" ht="18.95" customHeight="1">
      <c r="A23" s="332" t="s">
        <v>277</v>
      </c>
      <c r="B23" s="515">
        <f>SUM(B4:B22)</f>
        <v>4479</v>
      </c>
      <c r="C23" s="515">
        <f>SUM(C4:C22)</f>
        <v>5000</v>
      </c>
      <c r="D23" s="515">
        <f>SUM(D4:D22)</f>
        <v>21670.27</v>
      </c>
      <c r="E23" s="515">
        <f>SUM(E4:E22)</f>
        <v>4985</v>
      </c>
      <c r="F23" s="515">
        <f>SUM(F4:F22)</f>
        <v>5100</v>
      </c>
    </row>
    <row r="24" spans="1:6" ht="18.75" customHeight="1">
      <c r="A24" s="155"/>
      <c r="B24" s="155"/>
    </row>
    <row r="25" spans="1:6" ht="18.75" customHeight="1">
      <c r="A25" s="31"/>
      <c r="B25" s="155"/>
    </row>
    <row r="26" spans="1:6" ht="18.75" customHeight="1">
      <c r="A26" s="155"/>
      <c r="B26" s="155"/>
    </row>
    <row r="27" spans="1:6" ht="18.75" customHeight="1">
      <c r="A27" s="155"/>
      <c r="B27" s="155"/>
    </row>
    <row r="28" spans="1:6" ht="18.75" customHeight="1">
      <c r="A28" s="155"/>
      <c r="B28" s="155"/>
    </row>
    <row r="29" spans="1:6" ht="18.75" customHeight="1">
      <c r="A29" s="155"/>
      <c r="B29" s="155"/>
    </row>
    <row r="30" spans="1:6" ht="18.75" customHeight="1">
      <c r="A30" s="155"/>
      <c r="B30" s="155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F16" sqref="F16"/>
    </sheetView>
  </sheetViews>
  <sheetFormatPr defaultRowHeight="18.75" customHeight="1"/>
  <cols>
    <col min="1" max="1" width="32.5703125" style="134" customWidth="1"/>
    <col min="2" max="2" width="10.7109375" style="54" customWidth="1"/>
    <col min="3" max="5" width="10.7109375" style="31" customWidth="1"/>
    <col min="6" max="6" width="11" style="31" customWidth="1"/>
    <col min="7" max="16384" width="9.140625" style="31"/>
  </cols>
  <sheetData>
    <row r="1" spans="1:6" s="55" customFormat="1" ht="18.75" customHeight="1">
      <c r="A1" s="329" t="s">
        <v>408</v>
      </c>
      <c r="B1" s="329"/>
      <c r="C1" s="280"/>
      <c r="D1" s="280"/>
      <c r="E1" s="280"/>
      <c r="F1" s="329"/>
    </row>
    <row r="2" spans="1:6" ht="18.75" customHeight="1">
      <c r="A2" s="135"/>
      <c r="B2" s="60"/>
      <c r="C2" s="135"/>
      <c r="D2" s="135"/>
      <c r="E2" s="135"/>
      <c r="F2" s="60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136">
        <v>2011</v>
      </c>
    </row>
    <row r="4" spans="1:6" s="174" customFormat="1" ht="18.75" customHeight="1">
      <c r="A4" s="138"/>
      <c r="B4" s="334"/>
      <c r="C4" s="138"/>
      <c r="D4" s="138"/>
      <c r="E4" s="138"/>
      <c r="F4" s="334"/>
    </row>
    <row r="5" spans="1:6" s="55" customFormat="1" ht="18.75" customHeight="1">
      <c r="A5" s="175" t="s">
        <v>66</v>
      </c>
      <c r="B5" s="381">
        <v>2990</v>
      </c>
      <c r="C5" s="50"/>
      <c r="D5" s="50"/>
      <c r="E5" s="50"/>
      <c r="F5" s="381"/>
    </row>
    <row r="6" spans="1:6" s="55" customFormat="1" ht="18.75" customHeight="1">
      <c r="A6" s="44" t="s">
        <v>377</v>
      </c>
      <c r="B6" s="42">
        <v>70</v>
      </c>
      <c r="C6" s="51"/>
      <c r="D6" s="51"/>
      <c r="E6" s="51"/>
      <c r="F6" s="42"/>
    </row>
    <row r="7" spans="1:6" s="55" customFormat="1" ht="18.75" customHeight="1">
      <c r="A7" s="44" t="s">
        <v>284</v>
      </c>
      <c r="B7" s="42">
        <v>100</v>
      </c>
      <c r="C7" s="51">
        <v>100</v>
      </c>
      <c r="D7" s="51"/>
      <c r="E7" s="51"/>
      <c r="F7" s="42"/>
    </row>
    <row r="8" spans="1:6" s="55" customFormat="1" ht="18.75" customHeight="1">
      <c r="A8" s="44" t="s">
        <v>376</v>
      </c>
      <c r="B8" s="42">
        <v>400</v>
      </c>
      <c r="C8" s="51">
        <v>600</v>
      </c>
      <c r="D8" s="51">
        <v>400</v>
      </c>
      <c r="E8" s="51">
        <v>400</v>
      </c>
      <c r="F8" s="42">
        <v>400</v>
      </c>
    </row>
    <row r="9" spans="1:6" s="55" customFormat="1" ht="18.75" customHeight="1">
      <c r="A9" s="44" t="s">
        <v>397</v>
      </c>
      <c r="B9" s="42">
        <v>400</v>
      </c>
      <c r="C9" s="51"/>
      <c r="D9" s="51"/>
      <c r="E9" s="51">
        <v>200</v>
      </c>
      <c r="F9" s="42">
        <v>300</v>
      </c>
    </row>
    <row r="10" spans="1:6" s="55" customFormat="1" ht="18.75" customHeight="1">
      <c r="A10" s="434" t="s">
        <v>32</v>
      </c>
      <c r="B10" s="68"/>
      <c r="C10" s="51">
        <v>500</v>
      </c>
      <c r="D10" s="51">
        <v>200</v>
      </c>
      <c r="E10" s="51">
        <v>200</v>
      </c>
      <c r="F10" s="81">
        <v>200</v>
      </c>
    </row>
    <row r="11" spans="1:6" ht="18.75" customHeight="1">
      <c r="A11" s="177"/>
      <c r="B11" s="42"/>
      <c r="C11" s="68"/>
      <c r="D11" s="68"/>
      <c r="E11" s="68"/>
      <c r="F11" s="42"/>
    </row>
    <row r="12" spans="1:6" ht="18.75" customHeight="1" thickBot="1">
      <c r="A12" s="135"/>
      <c r="B12" s="433"/>
      <c r="C12" s="308"/>
      <c r="D12" s="308"/>
      <c r="E12" s="308"/>
      <c r="F12" s="433"/>
    </row>
    <row r="13" spans="1:6" ht="18.75" customHeight="1" thickTop="1">
      <c r="A13" s="140" t="s">
        <v>277</v>
      </c>
      <c r="B13" s="336">
        <f>SUM(B4:B12)</f>
        <v>3960</v>
      </c>
      <c r="C13" s="53">
        <f>SUM(C4:C12)</f>
        <v>1200</v>
      </c>
      <c r="D13" s="53">
        <f>SUM(D4:D12)</f>
        <v>600</v>
      </c>
      <c r="E13" s="53">
        <f>SUM(E4:E12)</f>
        <v>800</v>
      </c>
      <c r="F13" s="335">
        <f>SUM(F4:F12)</f>
        <v>900</v>
      </c>
    </row>
    <row r="14" spans="1:6" ht="18.75" customHeight="1">
      <c r="A14" s="155"/>
      <c r="B14" s="155"/>
    </row>
    <row r="15" spans="1:6" s="55" customFormat="1" ht="18.75" customHeight="1">
      <c r="A15" s="155"/>
      <c r="B15" s="155"/>
    </row>
    <row r="16" spans="1:6" ht="18.75" customHeight="1">
      <c r="A16" s="155"/>
      <c r="B16" s="15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Q50"/>
  <sheetViews>
    <sheetView workbookViewId="0">
      <selection activeCell="E13" sqref="E13"/>
    </sheetView>
  </sheetViews>
  <sheetFormatPr defaultRowHeight="18.75" customHeight="1"/>
  <cols>
    <col min="1" max="1" width="30.85546875" style="15" customWidth="1"/>
    <col min="2" max="2" width="11.7109375" style="17" customWidth="1"/>
    <col min="3" max="5" width="11.7109375" style="133" customWidth="1"/>
    <col min="6" max="6" width="11.28515625" style="133" customWidth="1"/>
    <col min="7" max="16384" width="9.140625" style="133"/>
  </cols>
  <sheetData>
    <row r="1" spans="1:17" s="270" customFormat="1" ht="18.75" customHeight="1">
      <c r="A1" s="329" t="s">
        <v>463</v>
      </c>
      <c r="B1" s="304"/>
      <c r="C1" s="280"/>
      <c r="D1" s="280"/>
      <c r="E1" s="280"/>
      <c r="F1" s="311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ht="18.75" customHeight="1">
      <c r="A2" s="135"/>
      <c r="B2" s="60"/>
      <c r="C2" s="135"/>
      <c r="D2" s="135"/>
      <c r="E2" s="135"/>
      <c r="F2" s="59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7" s="270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136">
        <v>2011</v>
      </c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</row>
    <row r="4" spans="1:17" s="271" customFormat="1" ht="18.75" customHeight="1">
      <c r="A4" s="474"/>
      <c r="B4" s="517"/>
      <c r="C4" s="474"/>
      <c r="D4" s="474"/>
      <c r="E4" s="474"/>
      <c r="F4" s="516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</row>
    <row r="5" spans="1:17" ht="18.75" customHeight="1">
      <c r="A5" s="63" t="s">
        <v>746</v>
      </c>
      <c r="B5" s="70">
        <v>16463</v>
      </c>
      <c r="C5" s="282">
        <v>17000</v>
      </c>
      <c r="D5" s="282">
        <v>17500</v>
      </c>
      <c r="E5" s="282">
        <v>21000</v>
      </c>
      <c r="F5" s="70">
        <v>20703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</row>
    <row r="6" spans="1:17" ht="18.75" customHeight="1">
      <c r="A6" s="63" t="s">
        <v>518</v>
      </c>
      <c r="B6" s="70">
        <v>3000</v>
      </c>
      <c r="C6" s="282"/>
      <c r="D6" s="282"/>
      <c r="E6" s="282"/>
      <c r="F6" s="70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</row>
    <row r="7" spans="1:17" ht="18.75" customHeight="1">
      <c r="A7" s="417" t="s">
        <v>67</v>
      </c>
      <c r="B7" s="418">
        <v>-2600</v>
      </c>
      <c r="C7" s="283"/>
      <c r="D7" s="283"/>
      <c r="E7" s="283"/>
      <c r="F7" s="418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</row>
    <row r="8" spans="1:17" ht="18.75" customHeight="1">
      <c r="A8" s="417" t="s">
        <v>827</v>
      </c>
      <c r="B8" s="70"/>
      <c r="C8" s="282"/>
      <c r="D8" s="282">
        <v>525</v>
      </c>
      <c r="E8" s="282"/>
      <c r="F8" s="70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</row>
    <row r="9" spans="1:17" ht="18.75" customHeight="1">
      <c r="A9" s="417" t="s">
        <v>883</v>
      </c>
      <c r="B9" s="70"/>
      <c r="C9" s="282"/>
      <c r="D9" s="282">
        <v>310.73</v>
      </c>
      <c r="E9" s="282"/>
      <c r="F9" s="70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</row>
    <row r="10" spans="1:17" ht="18.75" customHeight="1">
      <c r="A10" s="893" t="s">
        <v>970</v>
      </c>
      <c r="B10" s="490"/>
      <c r="C10" s="283"/>
      <c r="D10" s="283"/>
      <c r="E10" s="283">
        <v>-1327</v>
      </c>
      <c r="F10" s="490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</row>
    <row r="11" spans="1:17" ht="18.75" customHeight="1" thickBot="1">
      <c r="A11" s="399"/>
      <c r="B11" s="490"/>
      <c r="C11" s="283"/>
      <c r="D11" s="283"/>
      <c r="E11" s="283"/>
      <c r="F11" s="490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</row>
    <row r="12" spans="1:17" ht="18.75" customHeight="1" thickTop="1">
      <c r="A12" s="421" t="s">
        <v>277</v>
      </c>
      <c r="B12" s="894">
        <f>SUM(B4:B11)</f>
        <v>16863</v>
      </c>
      <c r="C12" s="894">
        <f t="shared" ref="C12:F12" si="0">SUM(C4:C11)</f>
        <v>17000</v>
      </c>
      <c r="D12" s="894">
        <f t="shared" si="0"/>
        <v>18335.73</v>
      </c>
      <c r="E12" s="894">
        <f t="shared" si="0"/>
        <v>19673</v>
      </c>
      <c r="F12" s="894">
        <f t="shared" si="0"/>
        <v>20703</v>
      </c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</row>
    <row r="13" spans="1:17" ht="18.75" customHeight="1">
      <c r="A13" s="155"/>
      <c r="B13" s="31"/>
      <c r="C13" s="183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</row>
    <row r="14" spans="1:17" ht="18.75" customHeight="1">
      <c r="A14" s="155"/>
      <c r="B14" s="31"/>
      <c r="C14" s="31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</row>
    <row r="15" spans="1:17" ht="18.75" customHeight="1">
      <c r="A15" s="275"/>
      <c r="B15" s="133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</row>
    <row r="16" spans="1:17" ht="18.75" customHeight="1">
      <c r="A16" s="275"/>
      <c r="B16" s="133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</row>
    <row r="17" spans="1:17" ht="18.75" customHeight="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</row>
    <row r="18" spans="1:17" ht="18.75" customHeight="1">
      <c r="A18" s="275"/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</row>
    <row r="19" spans="1:17" ht="18.75" customHeight="1">
      <c r="A19" s="275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</row>
    <row r="20" spans="1:17" ht="18.75" customHeight="1">
      <c r="A20" s="275"/>
      <c r="B20" s="275"/>
      <c r="C20" s="275"/>
      <c r="D20" s="275"/>
      <c r="E20" s="275"/>
    </row>
    <row r="21" spans="1:17" ht="18.75" customHeight="1">
      <c r="A21" s="275"/>
      <c r="B21" s="275"/>
      <c r="C21" s="275"/>
      <c r="D21" s="275"/>
      <c r="E21" s="275"/>
    </row>
    <row r="22" spans="1:17" ht="18.75" customHeight="1">
      <c r="A22" s="275"/>
      <c r="B22" s="275"/>
      <c r="C22" s="275"/>
      <c r="D22" s="275"/>
      <c r="E22" s="275"/>
    </row>
    <row r="23" spans="1:17" ht="18.75" customHeight="1">
      <c r="A23" s="275"/>
      <c r="B23" s="275"/>
      <c r="C23" s="275"/>
      <c r="D23" s="275"/>
      <c r="E23" s="275"/>
    </row>
    <row r="24" spans="1:17" ht="18.75" customHeight="1">
      <c r="A24" s="275"/>
      <c r="B24" s="275"/>
      <c r="C24" s="275"/>
      <c r="D24" s="275"/>
      <c r="E24" s="275"/>
    </row>
    <row r="25" spans="1:17" ht="18.75" customHeight="1">
      <c r="A25" s="275"/>
      <c r="B25" s="275"/>
      <c r="C25" s="275"/>
      <c r="D25" s="275"/>
      <c r="E25" s="275"/>
    </row>
    <row r="26" spans="1:17" ht="18.75" customHeight="1">
      <c r="A26" s="275"/>
      <c r="B26" s="275"/>
      <c r="C26" s="275"/>
      <c r="D26" s="275"/>
      <c r="E26" s="275"/>
    </row>
    <row r="27" spans="1:17" ht="18.75" customHeight="1">
      <c r="A27" s="275"/>
      <c r="B27" s="275"/>
      <c r="C27" s="275"/>
      <c r="D27" s="275"/>
      <c r="E27" s="275"/>
    </row>
    <row r="28" spans="1:17" ht="18.75" customHeight="1">
      <c r="A28" s="275"/>
      <c r="B28" s="275"/>
      <c r="C28" s="275"/>
      <c r="D28" s="275"/>
      <c r="E28" s="275"/>
    </row>
    <row r="29" spans="1:17" ht="18.75" customHeight="1">
      <c r="A29" s="275"/>
      <c r="B29" s="275"/>
      <c r="C29" s="275"/>
      <c r="D29" s="275"/>
      <c r="E29" s="275"/>
    </row>
    <row r="30" spans="1:17" ht="18.75" customHeight="1">
      <c r="A30" s="275"/>
      <c r="B30" s="275"/>
      <c r="C30" s="275"/>
      <c r="D30" s="275"/>
      <c r="E30" s="275"/>
    </row>
    <row r="31" spans="1:17" ht="18.75" customHeight="1">
      <c r="A31" s="275"/>
      <c r="B31" s="275"/>
      <c r="C31" s="275"/>
      <c r="D31" s="275"/>
      <c r="E31" s="275"/>
    </row>
    <row r="32" spans="1:17" ht="18.75" customHeight="1">
      <c r="A32" s="275"/>
      <c r="B32" s="275"/>
      <c r="C32" s="275"/>
      <c r="D32" s="275"/>
      <c r="E32" s="275"/>
    </row>
    <row r="33" spans="1:5" ht="18.75" customHeight="1">
      <c r="A33" s="275"/>
      <c r="B33" s="275"/>
      <c r="C33" s="275"/>
      <c r="D33" s="275"/>
      <c r="E33" s="275"/>
    </row>
    <row r="34" spans="1:5" ht="18.75" customHeight="1">
      <c r="A34" s="275"/>
      <c r="B34" s="275"/>
      <c r="C34" s="275"/>
      <c r="D34" s="275"/>
      <c r="E34" s="275"/>
    </row>
    <row r="35" spans="1:5" ht="18.75" customHeight="1">
      <c r="A35" s="275"/>
      <c r="B35" s="275"/>
      <c r="C35" s="275"/>
      <c r="D35" s="275"/>
      <c r="E35" s="275"/>
    </row>
    <row r="36" spans="1:5" ht="18.75" customHeight="1">
      <c r="A36" s="275"/>
      <c r="B36" s="275"/>
      <c r="C36" s="275"/>
      <c r="D36" s="275"/>
      <c r="E36" s="275"/>
    </row>
    <row r="37" spans="1:5" ht="18.75" customHeight="1">
      <c r="A37" s="275"/>
      <c r="B37" s="275"/>
      <c r="C37" s="275"/>
      <c r="D37" s="275"/>
      <c r="E37" s="275"/>
    </row>
    <row r="38" spans="1:5" ht="18.75" customHeight="1">
      <c r="A38" s="275"/>
      <c r="B38" s="275"/>
      <c r="C38" s="275"/>
      <c r="D38" s="275"/>
      <c r="E38" s="275"/>
    </row>
    <row r="39" spans="1:5" ht="18.75" customHeight="1">
      <c r="A39" s="275"/>
      <c r="B39" s="275"/>
      <c r="C39" s="275"/>
      <c r="D39" s="275"/>
      <c r="E39" s="275"/>
    </row>
    <row r="40" spans="1:5" ht="18.75" customHeight="1">
      <c r="A40" s="275"/>
      <c r="B40" s="275"/>
      <c r="C40" s="275"/>
      <c r="D40" s="275"/>
      <c r="E40" s="275"/>
    </row>
    <row r="41" spans="1:5" ht="18.75" customHeight="1">
      <c r="A41" s="275"/>
      <c r="B41" s="275"/>
      <c r="C41" s="275"/>
      <c r="D41" s="275"/>
      <c r="E41" s="275"/>
    </row>
    <row r="42" spans="1:5" ht="18.75" customHeight="1">
      <c r="A42" s="275"/>
      <c r="B42" s="275"/>
      <c r="C42" s="275"/>
      <c r="D42" s="275"/>
      <c r="E42" s="275"/>
    </row>
    <row r="43" spans="1:5" ht="18.75" customHeight="1">
      <c r="A43" s="275"/>
      <c r="B43" s="275"/>
      <c r="C43" s="275"/>
      <c r="D43" s="275"/>
      <c r="E43" s="275"/>
    </row>
    <row r="44" spans="1:5" ht="18.75" customHeight="1">
      <c r="A44" s="275"/>
      <c r="B44" s="275"/>
      <c r="C44" s="275"/>
      <c r="D44" s="275"/>
      <c r="E44" s="275"/>
    </row>
    <row r="45" spans="1:5" ht="18.75" customHeight="1">
      <c r="A45" s="275"/>
      <c r="B45" s="275"/>
      <c r="C45" s="275"/>
      <c r="D45" s="275"/>
      <c r="E45" s="275"/>
    </row>
    <row r="46" spans="1:5" ht="18.75" customHeight="1">
      <c r="A46" s="275"/>
      <c r="B46" s="275"/>
      <c r="C46" s="275"/>
      <c r="D46" s="275"/>
      <c r="E46" s="275"/>
    </row>
    <row r="47" spans="1:5" ht="18.75" customHeight="1">
      <c r="A47" s="275"/>
      <c r="B47" s="275"/>
      <c r="C47" s="275"/>
      <c r="D47" s="275"/>
      <c r="E47" s="275"/>
    </row>
    <row r="48" spans="1:5" ht="18.75" customHeight="1">
      <c r="A48" s="275"/>
      <c r="B48" s="275"/>
      <c r="C48" s="275"/>
      <c r="D48" s="275"/>
      <c r="E48" s="275"/>
    </row>
    <row r="49" spans="1:5" ht="18.75" customHeight="1">
      <c r="A49" s="275"/>
      <c r="B49" s="275"/>
      <c r="C49" s="275"/>
      <c r="D49" s="275"/>
      <c r="E49" s="275"/>
    </row>
    <row r="50" spans="1:5" ht="18.75" customHeight="1">
      <c r="A50" s="275"/>
      <c r="B50" s="275"/>
      <c r="C50" s="275"/>
      <c r="D50" s="275"/>
      <c r="E50" s="27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50"/>
  <sheetViews>
    <sheetView zoomScaleNormal="100" workbookViewId="0">
      <pane ySplit="2" topLeftCell="A17" activePane="bottomLeft" state="frozen"/>
      <selection pane="bottomLeft" activeCell="F49" sqref="F49"/>
    </sheetView>
  </sheetViews>
  <sheetFormatPr defaultColWidth="8.85546875" defaultRowHeight="16.5"/>
  <cols>
    <col min="1" max="1" width="46" style="343" customWidth="1"/>
    <col min="2" max="5" width="10.7109375" style="343" customWidth="1"/>
    <col min="6" max="6" width="12.7109375" style="343" customWidth="1"/>
    <col min="7" max="7" width="5.28515625" style="343" customWidth="1"/>
    <col min="8" max="16384" width="8.85546875" style="343"/>
  </cols>
  <sheetData>
    <row r="1" spans="1:6" s="339" customFormat="1" ht="22.5" customHeight="1">
      <c r="A1" s="337" t="s">
        <v>416</v>
      </c>
      <c r="B1" s="338"/>
      <c r="C1" s="338"/>
      <c r="D1" s="338"/>
      <c r="E1" s="338"/>
      <c r="F1" s="338"/>
    </row>
    <row r="2" spans="1:6" s="341" customFormat="1" ht="22.5" customHeight="1">
      <c r="A2" s="340"/>
      <c r="B2" s="146">
        <v>2007</v>
      </c>
      <c r="C2" s="146">
        <v>2008</v>
      </c>
      <c r="D2" s="146">
        <v>2009</v>
      </c>
      <c r="E2" s="146">
        <v>2010</v>
      </c>
      <c r="F2" s="146">
        <v>2011</v>
      </c>
    </row>
    <row r="3" spans="1:6" s="342" customFormat="1">
      <c r="A3" s="146" t="s">
        <v>279</v>
      </c>
      <c r="B3" s="146"/>
      <c r="C3" s="146"/>
      <c r="D3" s="146"/>
      <c r="E3" s="146"/>
      <c r="F3" s="146"/>
    </row>
    <row r="4" spans="1:6" s="341" customFormat="1">
      <c r="A4" s="522" t="s">
        <v>436</v>
      </c>
      <c r="B4" s="148"/>
      <c r="C4" s="148">
        <v>680</v>
      </c>
      <c r="D4" s="148"/>
      <c r="E4" s="148"/>
      <c r="F4" s="148"/>
    </row>
    <row r="5" spans="1:6">
      <c r="A5" s="147" t="s">
        <v>450</v>
      </c>
      <c r="B5" s="148"/>
      <c r="C5" s="148">
        <v>400</v>
      </c>
      <c r="D5" s="148"/>
      <c r="E5" s="148"/>
      <c r="F5" s="148"/>
    </row>
    <row r="6" spans="1:6">
      <c r="A6" s="147" t="s">
        <v>437</v>
      </c>
      <c r="B6" s="148">
        <v>400</v>
      </c>
      <c r="C6" s="148">
        <v>400</v>
      </c>
      <c r="D6" s="148"/>
      <c r="E6" s="148"/>
      <c r="F6" s="148"/>
    </row>
    <row r="7" spans="1:6">
      <c r="A7" s="147" t="s">
        <v>567</v>
      </c>
      <c r="B7" s="148">
        <v>1000</v>
      </c>
      <c r="C7" s="148">
        <v>1000</v>
      </c>
      <c r="D7" s="148"/>
      <c r="E7" s="148"/>
      <c r="F7" s="148"/>
    </row>
    <row r="8" spans="1:6">
      <c r="A8" s="147" t="s">
        <v>434</v>
      </c>
      <c r="B8" s="148"/>
      <c r="C8" s="148">
        <v>400</v>
      </c>
      <c r="D8" s="148"/>
      <c r="E8" s="148">
        <v>300</v>
      </c>
      <c r="F8" s="148">
        <v>150</v>
      </c>
    </row>
    <row r="9" spans="1:6">
      <c r="A9" s="147" t="s">
        <v>566</v>
      </c>
      <c r="B9" s="148">
        <v>1500</v>
      </c>
      <c r="C9" s="148">
        <v>1500</v>
      </c>
      <c r="D9" s="148"/>
      <c r="E9" s="148"/>
      <c r="F9" s="148"/>
    </row>
    <row r="10" spans="1:6">
      <c r="A10" s="147" t="s">
        <v>435</v>
      </c>
      <c r="B10" s="148"/>
      <c r="C10" s="148">
        <v>750</v>
      </c>
      <c r="D10" s="148"/>
      <c r="E10" s="148">
        <v>250</v>
      </c>
      <c r="F10" s="148">
        <v>300</v>
      </c>
    </row>
    <row r="11" spans="1:6">
      <c r="A11" s="147" t="s">
        <v>638</v>
      </c>
      <c r="B11" s="148"/>
      <c r="C11" s="148">
        <v>200</v>
      </c>
      <c r="D11" s="148">
        <v>1250</v>
      </c>
      <c r="E11" s="148">
        <v>1000</v>
      </c>
      <c r="F11" s="148">
        <v>1500</v>
      </c>
    </row>
    <row r="12" spans="1:6">
      <c r="A12" s="147" t="s">
        <v>202</v>
      </c>
      <c r="B12" s="148">
        <v>2000</v>
      </c>
      <c r="C12" s="148">
        <v>3000</v>
      </c>
      <c r="D12" s="148">
        <v>6375</v>
      </c>
      <c r="E12" s="148"/>
      <c r="F12" s="148">
        <v>2200</v>
      </c>
    </row>
    <row r="13" spans="1:6">
      <c r="A13" s="147" t="s">
        <v>568</v>
      </c>
      <c r="B13" s="148">
        <v>2500</v>
      </c>
      <c r="C13" s="148">
        <v>0</v>
      </c>
      <c r="D13" s="148"/>
      <c r="E13" s="148"/>
      <c r="F13" s="148"/>
    </row>
    <row r="14" spans="1:6">
      <c r="A14" s="522" t="s">
        <v>563</v>
      </c>
      <c r="B14" s="148">
        <v>2100</v>
      </c>
      <c r="C14" s="148">
        <v>2100</v>
      </c>
      <c r="D14" s="148"/>
      <c r="E14" s="148"/>
      <c r="F14" s="148"/>
    </row>
    <row r="15" spans="1:6">
      <c r="A15" s="147" t="s">
        <v>203</v>
      </c>
      <c r="B15" s="148">
        <v>3800</v>
      </c>
      <c r="C15" s="148">
        <v>4000</v>
      </c>
      <c r="D15" s="148">
        <v>3150</v>
      </c>
      <c r="E15" s="148">
        <v>1000</v>
      </c>
      <c r="F15" s="148">
        <v>2200</v>
      </c>
    </row>
    <row r="16" spans="1:6">
      <c r="A16" s="147" t="s">
        <v>637</v>
      </c>
      <c r="B16" s="148">
        <v>2500</v>
      </c>
      <c r="C16" s="148">
        <v>2000</v>
      </c>
      <c r="D16" s="148">
        <v>2400</v>
      </c>
      <c r="E16" s="148">
        <v>1800</v>
      </c>
      <c r="F16" s="148">
        <v>2100</v>
      </c>
    </row>
    <row r="17" spans="1:6">
      <c r="A17" s="147" t="s">
        <v>565</v>
      </c>
      <c r="B17" s="148">
        <v>3000</v>
      </c>
      <c r="C17" s="148">
        <v>1500</v>
      </c>
      <c r="D17" s="148"/>
      <c r="E17" s="148"/>
      <c r="F17" s="148"/>
    </row>
    <row r="18" spans="1:6">
      <c r="A18" s="147" t="s">
        <v>564</v>
      </c>
      <c r="B18" s="148">
        <v>1800</v>
      </c>
      <c r="C18" s="148">
        <v>0</v>
      </c>
      <c r="D18" s="148"/>
      <c r="E18" s="148"/>
      <c r="F18" s="148"/>
    </row>
    <row r="19" spans="1:6">
      <c r="A19" s="147" t="s">
        <v>569</v>
      </c>
      <c r="B19" s="148">
        <v>300</v>
      </c>
      <c r="C19" s="148">
        <v>0</v>
      </c>
      <c r="D19" s="148"/>
      <c r="E19" s="148">
        <v>200</v>
      </c>
      <c r="F19" s="148"/>
    </row>
    <row r="20" spans="1:6">
      <c r="A20" s="522" t="s">
        <v>772</v>
      </c>
      <c r="B20" s="148">
        <v>2500</v>
      </c>
      <c r="C20" s="148">
        <v>3000</v>
      </c>
      <c r="D20" s="148">
        <v>3000</v>
      </c>
      <c r="E20" s="148">
        <v>2500</v>
      </c>
      <c r="F20" s="148">
        <v>2500</v>
      </c>
    </row>
    <row r="21" spans="1:6">
      <c r="A21" s="147" t="s">
        <v>204</v>
      </c>
      <c r="B21" s="148"/>
      <c r="C21" s="148">
        <v>3000</v>
      </c>
      <c r="D21" s="148"/>
      <c r="E21" s="148"/>
      <c r="F21" s="148"/>
    </row>
    <row r="22" spans="1:6">
      <c r="A22" s="383" t="s">
        <v>602</v>
      </c>
      <c r="B22" s="384"/>
      <c r="C22" s="384">
        <v>7335.55</v>
      </c>
      <c r="D22" s="148"/>
      <c r="E22" s="148"/>
      <c r="F22" s="384"/>
    </row>
    <row r="23" spans="1:6">
      <c r="A23" s="147" t="s">
        <v>644</v>
      </c>
      <c r="B23" s="148"/>
      <c r="C23" s="148"/>
      <c r="D23" s="148">
        <v>1275</v>
      </c>
      <c r="E23" s="148">
        <v>1200</v>
      </c>
      <c r="F23" s="148"/>
    </row>
    <row r="24" spans="1:6">
      <c r="A24" s="147" t="s">
        <v>632</v>
      </c>
      <c r="B24" s="148"/>
      <c r="C24" s="148"/>
      <c r="D24" s="148">
        <v>3000</v>
      </c>
      <c r="E24" s="148">
        <v>2100</v>
      </c>
      <c r="F24" s="148">
        <v>2000</v>
      </c>
    </row>
    <row r="25" spans="1:6">
      <c r="A25" s="147" t="s">
        <v>636</v>
      </c>
      <c r="B25" s="148"/>
      <c r="C25" s="148"/>
      <c r="D25" s="148">
        <v>4800</v>
      </c>
      <c r="E25" s="148">
        <v>2440</v>
      </c>
      <c r="F25" s="148">
        <v>1500</v>
      </c>
    </row>
    <row r="26" spans="1:6">
      <c r="A26" s="147" t="s">
        <v>635</v>
      </c>
      <c r="B26" s="148"/>
      <c r="C26" s="148"/>
      <c r="D26" s="148">
        <v>1350</v>
      </c>
      <c r="E26" s="148">
        <v>750</v>
      </c>
      <c r="F26" s="148">
        <v>1000</v>
      </c>
    </row>
    <row r="27" spans="1:6">
      <c r="A27" s="147" t="s">
        <v>641</v>
      </c>
      <c r="B27" s="148"/>
      <c r="C27" s="148"/>
      <c r="D27" s="148">
        <v>2625</v>
      </c>
      <c r="E27" s="148">
        <v>2625</v>
      </c>
      <c r="F27" s="148">
        <v>2250</v>
      </c>
    </row>
    <row r="28" spans="1:6">
      <c r="A28" s="627" t="s">
        <v>716</v>
      </c>
      <c r="B28" s="524"/>
      <c r="C28" s="524"/>
      <c r="D28" s="524">
        <v>2550</v>
      </c>
      <c r="E28" s="524">
        <v>1700</v>
      </c>
      <c r="F28" s="524">
        <v>2600</v>
      </c>
    </row>
    <row r="29" spans="1:6">
      <c r="A29" s="395" t="s">
        <v>639</v>
      </c>
      <c r="B29" s="393"/>
      <c r="C29" s="393"/>
      <c r="D29" s="393">
        <v>2325</v>
      </c>
      <c r="E29" s="393">
        <v>2040</v>
      </c>
      <c r="F29" s="393"/>
    </row>
    <row r="30" spans="1:6">
      <c r="A30" s="395" t="s">
        <v>838</v>
      </c>
      <c r="B30" s="393"/>
      <c r="C30" s="393"/>
      <c r="D30" s="393"/>
      <c r="E30" s="393">
        <v>2280</v>
      </c>
      <c r="F30" s="393"/>
    </row>
    <row r="31" spans="1:6">
      <c r="A31" s="147" t="s">
        <v>643</v>
      </c>
      <c r="B31" s="148"/>
      <c r="C31" s="148"/>
      <c r="D31" s="148">
        <v>2625</v>
      </c>
      <c r="E31" s="148">
        <v>3200</v>
      </c>
      <c r="F31" s="148">
        <v>3000</v>
      </c>
    </row>
    <row r="32" spans="1:6">
      <c r="A32" s="395" t="s">
        <v>642</v>
      </c>
      <c r="B32" s="393"/>
      <c r="C32" s="393"/>
      <c r="D32" s="393">
        <v>4000</v>
      </c>
      <c r="E32" s="393">
        <v>4000</v>
      </c>
      <c r="F32" s="393">
        <v>3000</v>
      </c>
    </row>
    <row r="33" spans="1:6">
      <c r="A33" s="395" t="s">
        <v>618</v>
      </c>
      <c r="B33" s="393"/>
      <c r="C33" s="393"/>
      <c r="D33" s="393">
        <v>500</v>
      </c>
      <c r="E33" s="393">
        <v>500</v>
      </c>
      <c r="F33" s="393">
        <v>400</v>
      </c>
    </row>
    <row r="34" spans="1:6">
      <c r="A34" s="395" t="s">
        <v>647</v>
      </c>
      <c r="B34" s="393"/>
      <c r="C34" s="393"/>
      <c r="D34" s="393">
        <v>2250</v>
      </c>
      <c r="E34" s="393">
        <v>1500</v>
      </c>
      <c r="F34" s="393">
        <v>1500</v>
      </c>
    </row>
    <row r="35" spans="1:6">
      <c r="A35" s="395" t="s">
        <v>981</v>
      </c>
      <c r="B35" s="393"/>
      <c r="C35" s="393"/>
      <c r="D35" s="393"/>
      <c r="E35" s="393"/>
      <c r="F35" s="393">
        <v>1000</v>
      </c>
    </row>
    <row r="36" spans="1:6">
      <c r="A36" s="395" t="s">
        <v>640</v>
      </c>
      <c r="B36" s="393"/>
      <c r="C36" s="393"/>
      <c r="D36" s="393">
        <v>5000</v>
      </c>
      <c r="E36" s="393">
        <v>3000</v>
      </c>
      <c r="F36" s="393">
        <v>3000</v>
      </c>
    </row>
    <row r="37" spans="1:6">
      <c r="A37" s="395" t="s">
        <v>645</v>
      </c>
      <c r="B37" s="393"/>
      <c r="C37" s="393"/>
      <c r="D37" s="393">
        <v>1650</v>
      </c>
      <c r="E37" s="393"/>
      <c r="F37" s="393"/>
    </row>
    <row r="38" spans="1:6">
      <c r="A38" s="395" t="s">
        <v>982</v>
      </c>
      <c r="B38" s="393"/>
      <c r="C38" s="393"/>
      <c r="D38" s="393">
        <v>1500</v>
      </c>
      <c r="E38" s="393">
        <v>1400</v>
      </c>
      <c r="F38" s="393">
        <v>1800</v>
      </c>
    </row>
    <row r="39" spans="1:6">
      <c r="A39" s="395" t="s">
        <v>983</v>
      </c>
      <c r="B39" s="393"/>
      <c r="C39" s="393"/>
      <c r="D39" s="393">
        <v>1500</v>
      </c>
      <c r="E39" s="393">
        <v>1400</v>
      </c>
      <c r="F39" s="626">
        <v>3000</v>
      </c>
    </row>
    <row r="40" spans="1:6">
      <c r="A40" s="395" t="s">
        <v>984</v>
      </c>
      <c r="B40" s="393"/>
      <c r="C40" s="393"/>
      <c r="D40" s="393"/>
      <c r="E40" s="393"/>
      <c r="F40" s="626">
        <v>2500</v>
      </c>
    </row>
    <row r="41" spans="1:6">
      <c r="A41" s="395" t="s">
        <v>985</v>
      </c>
      <c r="B41" s="393"/>
      <c r="C41" s="393"/>
      <c r="D41" s="393"/>
      <c r="E41" s="393"/>
      <c r="F41" s="626">
        <v>4000</v>
      </c>
    </row>
    <row r="42" spans="1:6">
      <c r="A42" s="395" t="s">
        <v>646</v>
      </c>
      <c r="B42" s="393"/>
      <c r="C42" s="393"/>
      <c r="D42" s="393">
        <v>1500</v>
      </c>
      <c r="E42" s="393">
        <v>810</v>
      </c>
      <c r="F42" s="393"/>
    </row>
    <row r="43" spans="1:6">
      <c r="A43" s="395" t="s">
        <v>631</v>
      </c>
      <c r="B43" s="393"/>
      <c r="C43" s="393"/>
      <c r="D43" s="393">
        <v>4000</v>
      </c>
      <c r="E43" s="393">
        <v>3000</v>
      </c>
      <c r="F43" s="393">
        <v>3000</v>
      </c>
    </row>
    <row r="44" spans="1:6">
      <c r="A44" s="395" t="s">
        <v>633</v>
      </c>
      <c r="B44" s="393"/>
      <c r="C44" s="393"/>
      <c r="D44" s="393">
        <v>450</v>
      </c>
      <c r="E44" s="393">
        <v>450</v>
      </c>
      <c r="F44" s="393">
        <v>450</v>
      </c>
    </row>
    <row r="45" spans="1:6">
      <c r="A45" s="395" t="s">
        <v>634</v>
      </c>
      <c r="B45" s="393"/>
      <c r="C45" s="393"/>
      <c r="D45" s="393">
        <v>450</v>
      </c>
      <c r="E45" s="393">
        <v>450</v>
      </c>
      <c r="F45" s="393">
        <v>450</v>
      </c>
    </row>
    <row r="46" spans="1:6">
      <c r="A46" s="523" t="s">
        <v>837</v>
      </c>
      <c r="B46" s="384"/>
      <c r="C46" s="384"/>
      <c r="D46" s="471">
        <v>-19104</v>
      </c>
      <c r="E46" s="471"/>
      <c r="F46" s="384"/>
    </row>
    <row r="47" spans="1:6">
      <c r="A47" s="628" t="s">
        <v>839</v>
      </c>
      <c r="B47" s="629"/>
      <c r="C47" s="629"/>
      <c r="D47" s="630">
        <v>64000</v>
      </c>
      <c r="E47" s="630"/>
      <c r="F47" s="629"/>
    </row>
    <row r="48" spans="1:6">
      <c r="A48" s="395" t="s">
        <v>986</v>
      </c>
      <c r="B48" s="629"/>
      <c r="C48" s="629"/>
      <c r="D48" s="630"/>
      <c r="E48" s="630"/>
      <c r="F48" s="393">
        <v>6000</v>
      </c>
    </row>
    <row r="49" spans="1:6">
      <c r="A49" s="1064" t="s">
        <v>1036</v>
      </c>
      <c r="B49" s="629"/>
      <c r="C49" s="629"/>
      <c r="D49" s="630"/>
      <c r="E49" s="630"/>
      <c r="F49" s="393">
        <v>16000</v>
      </c>
    </row>
    <row r="50" spans="1:6">
      <c r="A50" s="149" t="s">
        <v>277</v>
      </c>
      <c r="B50" s="150">
        <f t="shared" ref="B50:D50" si="0">SUM(B4:B49)</f>
        <v>23400</v>
      </c>
      <c r="C50" s="150">
        <f t="shared" si="0"/>
        <v>31265.55</v>
      </c>
      <c r="D50" s="781">
        <f t="shared" si="0"/>
        <v>104421</v>
      </c>
      <c r="E50" s="150">
        <f>SUM(E4:E49)</f>
        <v>41895</v>
      </c>
      <c r="F50" s="150">
        <f>SUM(F4:F49)</f>
        <v>69400</v>
      </c>
    </row>
  </sheetData>
  <sortState ref="A30:E48">
    <sortCondition ref="A30:A48"/>
  </sortState>
  <phoneticPr fontId="19" type="noConversion"/>
  <printOptions horizontalCentered="1"/>
  <pageMargins left="0.5" right="0.25" top="1" bottom="1" header="0.5" footer="0.5"/>
  <pageSetup orientation="portrait" r:id="rId1"/>
  <headerFooter alignWithMargins="0">
    <oddHeader>&amp;R&amp;P of &amp;N</oddHeader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pane ySplit="3" topLeftCell="A4" activePane="bottomLeft" state="frozen"/>
      <selection pane="bottomLeft" activeCell="F4" sqref="F4"/>
    </sheetView>
  </sheetViews>
  <sheetFormatPr defaultColWidth="11.140625" defaultRowHeight="18.75" customHeight="1"/>
  <cols>
    <col min="1" max="1" width="6.5703125" style="134" customWidth="1"/>
    <col min="2" max="2" width="24.85546875" style="79" customWidth="1"/>
    <col min="3" max="3" width="10.28515625" style="27" customWidth="1"/>
    <col min="4" max="5" width="11.140625" style="30"/>
    <col min="6" max="6" width="14" style="30" customWidth="1"/>
    <col min="7" max="7" width="11.28515625" style="30" bestFit="1" customWidth="1"/>
    <col min="8" max="16384" width="11.140625" style="30"/>
  </cols>
  <sheetData>
    <row r="1" spans="1:7" s="128" customFormat="1" ht="18.75" customHeight="1">
      <c r="A1" s="193"/>
      <c r="B1" s="422" t="s">
        <v>176</v>
      </c>
      <c r="C1" s="423" t="s">
        <v>99</v>
      </c>
      <c r="D1" s="424" t="s">
        <v>745</v>
      </c>
      <c r="E1" s="424"/>
      <c r="F1" s="424" t="s">
        <v>100</v>
      </c>
    </row>
    <row r="2" spans="1:7" ht="51" customHeight="1">
      <c r="A2" s="191"/>
      <c r="B2" s="752"/>
      <c r="C2" s="469" t="s">
        <v>768</v>
      </c>
      <c r="D2" s="606" t="s">
        <v>921</v>
      </c>
      <c r="E2" s="606" t="s">
        <v>923</v>
      </c>
      <c r="F2" s="470" t="s">
        <v>892</v>
      </c>
    </row>
    <row r="3" spans="1:7" s="128" customFormat="1" ht="18.75" customHeight="1">
      <c r="A3" s="750"/>
      <c r="B3" s="753" t="s">
        <v>279</v>
      </c>
      <c r="C3" s="448">
        <v>2008</v>
      </c>
      <c r="D3" s="425">
        <v>2009</v>
      </c>
      <c r="E3" s="425">
        <v>2010</v>
      </c>
      <c r="F3" s="425">
        <v>2011</v>
      </c>
    </row>
    <row r="4" spans="1:7" s="426" customFormat="1" ht="24.95" customHeight="1">
      <c r="A4" s="604">
        <v>405</v>
      </c>
      <c r="B4" s="754" t="s">
        <v>90</v>
      </c>
      <c r="C4" s="449">
        <v>0</v>
      </c>
      <c r="D4" s="194">
        <v>0</v>
      </c>
      <c r="E4" s="194"/>
      <c r="F4" s="749"/>
    </row>
    <row r="5" spans="1:7" s="426" customFormat="1" ht="24.95" customHeight="1">
      <c r="A5" s="604">
        <v>407</v>
      </c>
      <c r="B5" s="754" t="s">
        <v>98</v>
      </c>
      <c r="C5" s="449">
        <v>95101</v>
      </c>
      <c r="D5" s="468">
        <v>18929</v>
      </c>
      <c r="E5" s="468">
        <v>8000</v>
      </c>
      <c r="F5" s="547">
        <v>10000</v>
      </c>
    </row>
    <row r="6" spans="1:7" s="128" customFormat="1" ht="31.5" customHeight="1">
      <c r="A6" s="604" t="s">
        <v>188</v>
      </c>
      <c r="B6" s="755" t="s">
        <v>744</v>
      </c>
      <c r="C6" s="450">
        <v>1801906</v>
      </c>
      <c r="D6" s="544">
        <v>1997674</v>
      </c>
      <c r="E6" s="544">
        <v>2058395</v>
      </c>
      <c r="F6" s="545">
        <v>1766376</v>
      </c>
      <c r="G6" s="1017">
        <f>SUM(F6:F8)</f>
        <v>1962640</v>
      </c>
    </row>
    <row r="7" spans="1:7" s="128" customFormat="1" ht="24.95" customHeight="1">
      <c r="A7" s="604" t="s">
        <v>189</v>
      </c>
      <c r="B7" s="754" t="s">
        <v>191</v>
      </c>
      <c r="C7" s="449">
        <v>7039</v>
      </c>
      <c r="D7" s="70">
        <v>16949</v>
      </c>
      <c r="E7" s="70">
        <v>10344</v>
      </c>
      <c r="F7" s="70">
        <v>196264</v>
      </c>
      <c r="G7" s="1018"/>
    </row>
    <row r="8" spans="1:7" s="128" customFormat="1" ht="24.95" customHeight="1">
      <c r="A8" s="604" t="s">
        <v>190</v>
      </c>
      <c r="B8" s="754" t="s">
        <v>177</v>
      </c>
      <c r="C8" s="451">
        <v>902</v>
      </c>
      <c r="D8" s="547">
        <v>383</v>
      </c>
      <c r="E8" s="547"/>
      <c r="F8" s="547"/>
      <c r="G8" s="1019"/>
    </row>
    <row r="9" spans="1:7" s="128" customFormat="1" ht="24.95" customHeight="1">
      <c r="A9" s="604">
        <v>415</v>
      </c>
      <c r="B9" s="754" t="s">
        <v>192</v>
      </c>
      <c r="C9" s="451">
        <v>1583412</v>
      </c>
      <c r="D9" s="607">
        <v>1500372</v>
      </c>
      <c r="E9" s="607">
        <v>1419065</v>
      </c>
      <c r="F9" s="468">
        <v>1447446</v>
      </c>
      <c r="G9" s="427"/>
    </row>
    <row r="10" spans="1:7" s="128" customFormat="1" ht="24.95" customHeight="1">
      <c r="A10" s="604">
        <v>435</v>
      </c>
      <c r="B10" s="754" t="s">
        <v>178</v>
      </c>
      <c r="C10" s="449">
        <v>2500</v>
      </c>
      <c r="D10" s="545">
        <v>2100</v>
      </c>
      <c r="E10" s="545">
        <v>2500</v>
      </c>
      <c r="F10" s="545">
        <v>2500</v>
      </c>
      <c r="G10" s="1017">
        <f>SUM(F10:F12)</f>
        <v>11500</v>
      </c>
    </row>
    <row r="11" spans="1:7" s="128" customFormat="1" ht="24.95" customHeight="1">
      <c r="A11" s="604">
        <v>435</v>
      </c>
      <c r="B11" s="754" t="s">
        <v>179</v>
      </c>
      <c r="C11" s="449"/>
      <c r="D11" s="70">
        <v>644</v>
      </c>
      <c r="E11" s="70">
        <v>9000</v>
      </c>
      <c r="F11" s="70">
        <v>8000</v>
      </c>
      <c r="G11" s="1018"/>
    </row>
    <row r="12" spans="1:7" s="128" customFormat="1" ht="24.95" customHeight="1">
      <c r="A12" s="604">
        <v>450</v>
      </c>
      <c r="B12" s="754" t="s">
        <v>547</v>
      </c>
      <c r="C12" s="449">
        <v>5667</v>
      </c>
      <c r="D12" s="547">
        <v>3518</v>
      </c>
      <c r="E12" s="547">
        <v>2000</v>
      </c>
      <c r="F12" s="547">
        <v>1000</v>
      </c>
      <c r="G12" s="1019"/>
    </row>
    <row r="13" spans="1:7" s="128" customFormat="1" ht="24.95" customHeight="1">
      <c r="A13" s="604">
        <v>460</v>
      </c>
      <c r="B13" s="754" t="s">
        <v>467</v>
      </c>
      <c r="C13" s="449">
        <v>6172</v>
      </c>
      <c r="D13" s="545">
        <v>4125</v>
      </c>
      <c r="E13" s="545">
        <v>4482</v>
      </c>
      <c r="F13" s="643">
        <v>8375</v>
      </c>
      <c r="G13" s="1017">
        <f>SUM(F13:F15)</f>
        <v>162475</v>
      </c>
    </row>
    <row r="14" spans="1:7" s="128" customFormat="1" ht="24.95" customHeight="1">
      <c r="A14" s="604">
        <v>470</v>
      </c>
      <c r="B14" s="756" t="s">
        <v>915</v>
      </c>
      <c r="C14" s="449">
        <v>40145</v>
      </c>
      <c r="D14" s="70">
        <v>69721</v>
      </c>
      <c r="E14" s="70">
        <v>126115</v>
      </c>
      <c r="F14" s="76">
        <v>120000</v>
      </c>
      <c r="G14" s="1018"/>
    </row>
    <row r="15" spans="1:7" s="128" customFormat="1" ht="30" customHeight="1">
      <c r="A15" s="604">
        <v>471</v>
      </c>
      <c r="B15" s="756" t="s">
        <v>625</v>
      </c>
      <c r="C15" s="451">
        <v>27275</v>
      </c>
      <c r="D15" s="547">
        <v>13950</v>
      </c>
      <c r="E15" s="547">
        <v>47917</v>
      </c>
      <c r="F15" s="567">
        <v>34100</v>
      </c>
      <c r="G15" s="1019"/>
    </row>
    <row r="16" spans="1:7" s="128" customFormat="1" ht="30" customHeight="1">
      <c r="A16" s="604">
        <v>475</v>
      </c>
      <c r="B16" s="756" t="s">
        <v>180</v>
      </c>
      <c r="C16" s="451">
        <v>11285</v>
      </c>
      <c r="D16" s="457">
        <v>45007</v>
      </c>
      <c r="E16" s="457">
        <v>10000</v>
      </c>
      <c r="F16" s="457">
        <v>10000</v>
      </c>
      <c r="G16" s="427"/>
    </row>
    <row r="17" spans="1:7" s="128" customFormat="1" ht="24.95" customHeight="1">
      <c r="A17" s="604">
        <v>477</v>
      </c>
      <c r="B17" s="754" t="s">
        <v>468</v>
      </c>
      <c r="C17" s="451">
        <v>39500</v>
      </c>
      <c r="D17" s="545">
        <v>108868</v>
      </c>
      <c r="E17" s="545">
        <v>6490</v>
      </c>
      <c r="F17" s="545">
        <v>2500</v>
      </c>
      <c r="G17" s="1017">
        <f>SUM(F17:F18)</f>
        <v>3000</v>
      </c>
    </row>
    <row r="18" spans="1:7" s="128" customFormat="1" ht="24.95" customHeight="1">
      <c r="A18" s="604">
        <v>480</v>
      </c>
      <c r="B18" s="754" t="s">
        <v>464</v>
      </c>
      <c r="C18" s="451">
        <v>500</v>
      </c>
      <c r="D18" s="547">
        <v>300</v>
      </c>
      <c r="E18" s="547">
        <v>1250</v>
      </c>
      <c r="F18" s="547">
        <v>500</v>
      </c>
      <c r="G18" s="1019"/>
    </row>
    <row r="19" spans="1:7" s="128" customFormat="1" ht="24.95" customHeight="1">
      <c r="A19" s="604">
        <v>485</v>
      </c>
      <c r="B19" s="754" t="s">
        <v>181</v>
      </c>
      <c r="C19" s="451">
        <v>612</v>
      </c>
      <c r="D19" s="545">
        <v>312</v>
      </c>
      <c r="E19" s="545">
        <v>250</v>
      </c>
      <c r="F19" s="545">
        <v>250</v>
      </c>
    </row>
    <row r="20" spans="1:7" s="128" customFormat="1" ht="24.95" customHeight="1">
      <c r="A20" s="604">
        <v>487</v>
      </c>
      <c r="B20" s="754" t="s">
        <v>913</v>
      </c>
      <c r="C20" s="451"/>
      <c r="D20" s="549"/>
      <c r="E20" s="549">
        <v>4000</v>
      </c>
      <c r="F20" s="549">
        <v>2400</v>
      </c>
    </row>
    <row r="21" spans="1:7" s="128" customFormat="1" ht="24.95" customHeight="1">
      <c r="A21" s="604">
        <v>490</v>
      </c>
      <c r="B21" s="754" t="s">
        <v>182</v>
      </c>
      <c r="C21" s="451">
        <v>18731</v>
      </c>
      <c r="D21" s="70">
        <v>40479</v>
      </c>
      <c r="E21" s="70">
        <v>5479</v>
      </c>
      <c r="F21" s="70"/>
    </row>
    <row r="22" spans="1:7" s="128" customFormat="1" ht="24.95" customHeight="1">
      <c r="A22" s="604">
        <v>493</v>
      </c>
      <c r="B22" s="754" t="s">
        <v>922</v>
      </c>
      <c r="C22" s="451"/>
      <c r="D22" s="70">
        <v>11434</v>
      </c>
      <c r="E22" s="70">
        <v>277</v>
      </c>
      <c r="F22" s="70"/>
    </row>
    <row r="23" spans="1:7" s="128" customFormat="1" ht="24.95" customHeight="1">
      <c r="A23" s="604">
        <v>495</v>
      </c>
      <c r="B23" s="757" t="s">
        <v>743</v>
      </c>
      <c r="C23" s="451">
        <v>63605</v>
      </c>
      <c r="D23" s="70">
        <v>0</v>
      </c>
      <c r="E23" s="70">
        <v>10560</v>
      </c>
      <c r="F23" s="70">
        <v>10560</v>
      </c>
    </row>
    <row r="24" spans="1:7" s="128" customFormat="1" ht="24.95" customHeight="1">
      <c r="A24" s="604">
        <v>499</v>
      </c>
      <c r="B24" s="754" t="s">
        <v>183</v>
      </c>
      <c r="C24" s="451">
        <v>0</v>
      </c>
      <c r="D24" s="194">
        <v>0</v>
      </c>
      <c r="E24" s="194"/>
      <c r="F24" s="70">
        <v>3000</v>
      </c>
    </row>
    <row r="25" spans="1:7" s="128" customFormat="1" ht="13.5" customHeight="1" thickBot="1">
      <c r="A25" s="751"/>
      <c r="B25" s="758"/>
      <c r="C25" s="452"/>
      <c r="F25" s="467"/>
    </row>
    <row r="26" spans="1:7" s="128" customFormat="1" ht="18.75" customHeight="1" thickTop="1">
      <c r="A26" s="192"/>
      <c r="B26" s="602" t="s">
        <v>277</v>
      </c>
      <c r="C26" s="453">
        <f>SUM(C4:C25)</f>
        <v>3704352</v>
      </c>
      <c r="D26" s="190">
        <f>SUM(D4:D25)</f>
        <v>3834765</v>
      </c>
      <c r="E26" s="190">
        <f>SUM(E4:E25)</f>
        <v>3726124</v>
      </c>
      <c r="F26" s="536">
        <f>SUM(F4:F25)</f>
        <v>3623271</v>
      </c>
    </row>
    <row r="27" spans="1:7" s="128" customFormat="1" ht="16.5">
      <c r="A27" s="134"/>
      <c r="B27" s="19"/>
      <c r="C27" s="54"/>
      <c r="D27" s="55"/>
      <c r="E27" s="55"/>
    </row>
    <row r="28" spans="1:7" ht="12.95" customHeight="1">
      <c r="A28" s="30"/>
      <c r="B28" s="30"/>
      <c r="C28" s="30"/>
    </row>
    <row r="29" spans="1:7" ht="18" customHeight="1">
      <c r="A29" s="30"/>
      <c r="B29" s="30"/>
      <c r="C29" s="30"/>
    </row>
    <row r="30" spans="1:7" ht="9" customHeight="1">
      <c r="A30" s="30"/>
      <c r="B30" s="30"/>
      <c r="C30" s="30"/>
    </row>
    <row r="31" spans="1:7" s="128" customFormat="1" ht="12.95" customHeight="1"/>
    <row r="32" spans="1:7" ht="9" customHeight="1">
      <c r="A32" s="30"/>
      <c r="B32" s="30"/>
      <c r="C32" s="30"/>
    </row>
    <row r="33" spans="1:3" ht="12.95" customHeight="1">
      <c r="A33" s="30"/>
      <c r="B33" s="30"/>
      <c r="C33" s="30"/>
    </row>
    <row r="34" spans="1:3" ht="12.95" customHeight="1">
      <c r="A34" s="30"/>
      <c r="B34" s="30"/>
      <c r="C34" s="30"/>
    </row>
    <row r="35" spans="1:3" ht="12.95" customHeight="1">
      <c r="A35" s="30"/>
      <c r="B35" s="30"/>
      <c r="C35" s="30"/>
    </row>
    <row r="36" spans="1:3" ht="12.95" customHeight="1">
      <c r="A36" s="30"/>
      <c r="B36" s="30"/>
      <c r="C36" s="30"/>
    </row>
    <row r="37" spans="1:3" ht="12.95" customHeight="1">
      <c r="A37" s="30"/>
      <c r="B37" s="30"/>
      <c r="C37" s="30"/>
    </row>
    <row r="38" spans="1:3" ht="12.95" customHeight="1">
      <c r="A38" s="30"/>
      <c r="B38" s="30"/>
      <c r="C38" s="30"/>
    </row>
    <row r="39" spans="1:3" ht="18.75" customHeight="1">
      <c r="A39" s="30"/>
      <c r="B39" s="30"/>
      <c r="C39" s="30"/>
    </row>
    <row r="40" spans="1:3" ht="18.75" customHeight="1">
      <c r="A40" s="30"/>
      <c r="B40" s="30"/>
      <c r="C40" s="30"/>
    </row>
    <row r="41" spans="1:3" ht="18.75" customHeight="1">
      <c r="A41" s="30"/>
      <c r="B41" s="30"/>
      <c r="C41" s="30"/>
    </row>
    <row r="42" spans="1:3" ht="18.75" customHeight="1">
      <c r="A42" s="30"/>
      <c r="B42" s="30"/>
      <c r="C42" s="30"/>
    </row>
    <row r="43" spans="1:3" ht="18.75" customHeight="1">
      <c r="A43" s="30"/>
      <c r="B43" s="30"/>
      <c r="C43" s="30"/>
    </row>
    <row r="44" spans="1:3" ht="10.5" customHeight="1">
      <c r="A44" s="30"/>
      <c r="B44" s="30"/>
      <c r="C44" s="30"/>
    </row>
    <row r="45" spans="1:3" ht="18.75" customHeight="1">
      <c r="A45" s="30"/>
      <c r="B45" s="30"/>
      <c r="C45" s="30"/>
    </row>
    <row r="46" spans="1:3" ht="18.75" customHeight="1">
      <c r="A46" s="30"/>
      <c r="B46" s="30"/>
      <c r="C46" s="30"/>
    </row>
    <row r="47" spans="1:3" ht="18.75" customHeight="1">
      <c r="A47" s="30"/>
      <c r="B47" s="30"/>
      <c r="C47" s="30"/>
    </row>
    <row r="48" spans="1:3" ht="18.75" customHeight="1">
      <c r="A48" s="30"/>
      <c r="B48" s="30"/>
      <c r="C48" s="30"/>
    </row>
    <row r="49" spans="1:3" ht="18.75" customHeight="1">
      <c r="A49" s="30"/>
      <c r="B49" s="30"/>
      <c r="C49" s="30"/>
    </row>
    <row r="50" spans="1:3" ht="18.75" customHeight="1">
      <c r="A50" s="30"/>
      <c r="B50" s="30"/>
      <c r="C50" s="30"/>
    </row>
    <row r="51" spans="1:3" ht="18.75" customHeight="1">
      <c r="A51" s="30"/>
      <c r="B51" s="30"/>
      <c r="C51" s="30"/>
    </row>
    <row r="52" spans="1:3" ht="18.75" customHeight="1">
      <c r="A52" s="30"/>
      <c r="B52" s="30"/>
      <c r="C52" s="30"/>
    </row>
    <row r="53" spans="1:3" ht="18.75" customHeight="1">
      <c r="A53" s="30"/>
      <c r="B53" s="30"/>
      <c r="C53" s="30"/>
    </row>
    <row r="54" spans="1:3" ht="18.75" customHeight="1">
      <c r="A54" s="30"/>
      <c r="B54" s="30"/>
      <c r="C54" s="30"/>
    </row>
    <row r="55" spans="1:3" ht="18.75" customHeight="1">
      <c r="A55" s="30"/>
      <c r="B55" s="30"/>
      <c r="C55" s="30"/>
    </row>
    <row r="56" spans="1:3" ht="18.75" customHeight="1">
      <c r="A56" s="30"/>
      <c r="B56" s="30"/>
      <c r="C56" s="30"/>
    </row>
    <row r="57" spans="1:3" ht="18.75" customHeight="1">
      <c r="A57" s="30"/>
      <c r="B57" s="30"/>
      <c r="C57" s="30"/>
    </row>
  </sheetData>
  <mergeCells count="4">
    <mergeCell ref="G6:G8"/>
    <mergeCell ref="G10:G12"/>
    <mergeCell ref="G13:G15"/>
    <mergeCell ref="G17:G18"/>
  </mergeCells>
  <phoneticPr fontId="19" type="noConversion"/>
  <printOptions horizontalCentered="1"/>
  <pageMargins left="0.75" right="0.5" top="1" bottom="1" header="0.5" footer="0.5"/>
  <pageSetup orientation="portrait" verticalDpi="0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2" sqref="A2"/>
    </sheetView>
  </sheetViews>
  <sheetFormatPr defaultRowHeight="12.75"/>
  <cols>
    <col min="1" max="1" width="26.7109375" style="28" customWidth="1"/>
    <col min="2" max="2" width="12.5703125" style="28" customWidth="1"/>
    <col min="3" max="3" width="13.85546875" style="28" customWidth="1"/>
    <col min="4" max="4" width="11.7109375" style="28" customWidth="1"/>
    <col min="5" max="5" width="13.85546875" style="28" customWidth="1"/>
    <col min="6" max="16384" width="9.140625" style="28"/>
  </cols>
  <sheetData>
    <row r="1" spans="1:5" s="412" customFormat="1" ht="24.75" customHeight="1">
      <c r="A1" s="714" t="s">
        <v>828</v>
      </c>
      <c r="B1" s="715"/>
      <c r="C1" s="715"/>
      <c r="D1" s="715"/>
      <c r="E1" s="715"/>
    </row>
    <row r="3" spans="1:5" ht="25.5">
      <c r="A3" s="396" t="s">
        <v>829</v>
      </c>
      <c r="B3" s="437" t="s">
        <v>830</v>
      </c>
      <c r="C3" s="722" t="s">
        <v>648</v>
      </c>
      <c r="D3" s="723" t="s">
        <v>831</v>
      </c>
      <c r="E3" s="724" t="s">
        <v>764</v>
      </c>
    </row>
    <row r="4" spans="1:5">
      <c r="A4" s="178" t="s">
        <v>665</v>
      </c>
      <c r="B4" s="712" t="s">
        <v>649</v>
      </c>
      <c r="C4" s="438"/>
      <c r="D4" s="439"/>
      <c r="E4" s="706">
        <v>3000</v>
      </c>
    </row>
    <row r="5" spans="1:5">
      <c r="A5" s="40" t="s">
        <v>632</v>
      </c>
      <c r="B5" s="99" t="s">
        <v>649</v>
      </c>
      <c r="C5" s="440">
        <v>35</v>
      </c>
      <c r="D5" s="441">
        <v>60</v>
      </c>
      <c r="E5" s="442">
        <v>2100</v>
      </c>
    </row>
    <row r="6" spans="1:5">
      <c r="A6" s="40" t="s">
        <v>664</v>
      </c>
      <c r="B6" s="99" t="s">
        <v>649</v>
      </c>
      <c r="C6" s="440"/>
      <c r="D6" s="441"/>
      <c r="E6" s="442">
        <v>450</v>
      </c>
    </row>
    <row r="7" spans="1:5">
      <c r="A7" s="40" t="s">
        <v>666</v>
      </c>
      <c r="B7" s="99" t="s">
        <v>649</v>
      </c>
      <c r="C7" s="440"/>
      <c r="D7" s="441"/>
      <c r="E7" s="442">
        <v>450</v>
      </c>
    </row>
    <row r="8" spans="1:5">
      <c r="A8" s="40" t="s">
        <v>667</v>
      </c>
      <c r="B8" s="99" t="s">
        <v>649</v>
      </c>
      <c r="C8" s="440">
        <v>30</v>
      </c>
      <c r="D8" s="441"/>
      <c r="E8" s="442">
        <v>750</v>
      </c>
    </row>
    <row r="9" spans="1:5">
      <c r="A9" s="40" t="s">
        <v>618</v>
      </c>
      <c r="B9" s="99"/>
      <c r="C9" s="440"/>
      <c r="D9" s="441"/>
      <c r="E9" s="442">
        <v>500</v>
      </c>
    </row>
    <row r="10" spans="1:5">
      <c r="A10" s="40" t="s">
        <v>668</v>
      </c>
      <c r="B10" s="99" t="s">
        <v>660</v>
      </c>
      <c r="C10" s="440">
        <v>10</v>
      </c>
      <c r="D10" s="707">
        <v>320</v>
      </c>
      <c r="E10" s="442">
        <v>2440</v>
      </c>
    </row>
    <row r="11" spans="1:5">
      <c r="A11" s="40" t="s">
        <v>669</v>
      </c>
      <c r="B11" s="99" t="s">
        <v>654</v>
      </c>
      <c r="C11" s="440">
        <v>3</v>
      </c>
      <c r="D11" s="441">
        <v>600</v>
      </c>
      <c r="E11" s="442">
        <v>1800</v>
      </c>
    </row>
    <row r="12" spans="1:5">
      <c r="A12" s="40" t="s">
        <v>651</v>
      </c>
      <c r="B12" s="99" t="s">
        <v>652</v>
      </c>
      <c r="C12" s="440">
        <v>4</v>
      </c>
      <c r="D12" s="441">
        <v>250</v>
      </c>
      <c r="E12" s="442">
        <v>1000</v>
      </c>
    </row>
    <row r="13" spans="1:5">
      <c r="A13" s="40" t="s">
        <v>730</v>
      </c>
      <c r="B13" s="99" t="s">
        <v>832</v>
      </c>
      <c r="C13" s="440">
        <v>4</v>
      </c>
      <c r="D13" s="441">
        <v>350</v>
      </c>
      <c r="E13" s="442">
        <v>1400</v>
      </c>
    </row>
    <row r="14" spans="1:5">
      <c r="A14" s="40" t="s">
        <v>731</v>
      </c>
      <c r="B14" s="99" t="s">
        <v>832</v>
      </c>
      <c r="C14" s="440">
        <v>4</v>
      </c>
      <c r="D14" s="441">
        <v>350</v>
      </c>
      <c r="E14" s="442">
        <v>1400</v>
      </c>
    </row>
    <row r="15" spans="1:5">
      <c r="A15" s="40" t="s">
        <v>670</v>
      </c>
      <c r="B15" s="99" t="s">
        <v>833</v>
      </c>
      <c r="C15" s="440">
        <v>20</v>
      </c>
      <c r="D15" s="441">
        <v>75</v>
      </c>
      <c r="E15" s="442">
        <v>1500</v>
      </c>
    </row>
    <row r="16" spans="1:5">
      <c r="A16" s="40" t="s">
        <v>671</v>
      </c>
      <c r="B16" s="99" t="s">
        <v>650</v>
      </c>
      <c r="C16" s="440">
        <v>8</v>
      </c>
      <c r="D16" s="707">
        <v>255</v>
      </c>
      <c r="E16" s="442">
        <v>2040</v>
      </c>
    </row>
    <row r="17" spans="1:5">
      <c r="A17" s="40" t="s">
        <v>672</v>
      </c>
      <c r="B17" s="99" t="s">
        <v>656</v>
      </c>
      <c r="C17" s="440">
        <v>6</v>
      </c>
      <c r="D17" s="707">
        <v>380</v>
      </c>
      <c r="E17" s="442">
        <v>2280</v>
      </c>
    </row>
    <row r="18" spans="1:5">
      <c r="A18" s="40" t="s">
        <v>673</v>
      </c>
      <c r="B18" s="99"/>
      <c r="C18" s="440"/>
      <c r="D18" s="707">
        <v>180</v>
      </c>
      <c r="E18" s="442"/>
    </row>
    <row r="19" spans="1:5">
      <c r="A19" s="40" t="s">
        <v>674</v>
      </c>
      <c r="B19" s="99"/>
      <c r="C19" s="440"/>
      <c r="D19" s="707">
        <v>245</v>
      </c>
      <c r="E19" s="442"/>
    </row>
    <row r="20" spans="1:5">
      <c r="A20" s="40" t="s">
        <v>657</v>
      </c>
      <c r="B20" s="99"/>
      <c r="C20" s="440"/>
      <c r="D20" s="441"/>
      <c r="E20" s="442">
        <v>3000</v>
      </c>
    </row>
    <row r="21" spans="1:5">
      <c r="A21" s="40" t="s">
        <v>675</v>
      </c>
      <c r="B21" s="99"/>
      <c r="C21" s="440">
        <v>2</v>
      </c>
      <c r="D21" s="441">
        <v>850</v>
      </c>
      <c r="E21" s="442">
        <v>1700</v>
      </c>
    </row>
    <row r="22" spans="1:5">
      <c r="A22" s="40" t="s">
        <v>658</v>
      </c>
      <c r="B22" s="99"/>
      <c r="C22" s="440"/>
      <c r="D22" s="441"/>
      <c r="E22" s="442">
        <v>2500</v>
      </c>
    </row>
    <row r="23" spans="1:5">
      <c r="A23" s="40" t="s">
        <v>676</v>
      </c>
      <c r="B23" s="99" t="s">
        <v>655</v>
      </c>
      <c r="C23" s="440">
        <v>15</v>
      </c>
      <c r="D23" s="707">
        <v>175</v>
      </c>
      <c r="E23" s="442">
        <v>2625</v>
      </c>
    </row>
    <row r="24" spans="1:5">
      <c r="A24" s="40" t="s">
        <v>659</v>
      </c>
      <c r="B24" s="99"/>
      <c r="C24" s="440"/>
      <c r="D24" s="441"/>
      <c r="E24" s="442">
        <v>4000</v>
      </c>
    </row>
    <row r="25" spans="1:5">
      <c r="A25" s="40" t="s">
        <v>677</v>
      </c>
      <c r="B25" s="99" t="s">
        <v>834</v>
      </c>
      <c r="C25" s="440">
        <v>35</v>
      </c>
      <c r="D25" s="441">
        <v>71.5</v>
      </c>
      <c r="E25" s="442">
        <v>2502.5</v>
      </c>
    </row>
    <row r="26" spans="1:5">
      <c r="A26" s="40" t="s">
        <v>732</v>
      </c>
      <c r="B26" s="99" t="s">
        <v>653</v>
      </c>
      <c r="C26" s="440">
        <v>15</v>
      </c>
      <c r="D26" s="707">
        <v>80</v>
      </c>
      <c r="E26" s="442">
        <v>1200</v>
      </c>
    </row>
    <row r="27" spans="1:5">
      <c r="A27" s="40" t="s">
        <v>678</v>
      </c>
      <c r="B27" s="99"/>
      <c r="C27" s="440"/>
      <c r="D27" s="441">
        <v>55</v>
      </c>
      <c r="E27" s="442" t="s">
        <v>765</v>
      </c>
    </row>
    <row r="28" spans="1:5">
      <c r="A28" s="40" t="s">
        <v>893</v>
      </c>
      <c r="B28" s="99"/>
      <c r="C28" s="440"/>
      <c r="D28" s="441"/>
      <c r="E28" s="442">
        <v>500</v>
      </c>
    </row>
    <row r="29" spans="1:5">
      <c r="A29" s="24" t="s">
        <v>679</v>
      </c>
      <c r="B29" s="179" t="s">
        <v>661</v>
      </c>
      <c r="C29" s="443">
        <v>30</v>
      </c>
      <c r="D29" s="444">
        <v>27</v>
      </c>
      <c r="E29" s="708">
        <v>810</v>
      </c>
    </row>
    <row r="30" spans="1:5" ht="18.75" customHeight="1" thickBot="1">
      <c r="A30" s="436"/>
      <c r="B30" s="435"/>
      <c r="C30" s="435"/>
      <c r="D30" s="709"/>
      <c r="E30" s="713">
        <f>SUM(E4:E29)</f>
        <v>39947.5</v>
      </c>
    </row>
    <row r="31" spans="1:5" ht="38.25" customHeight="1" thickTop="1">
      <c r="A31" s="436" t="s">
        <v>877</v>
      </c>
      <c r="B31" s="435"/>
      <c r="C31" s="435"/>
      <c r="D31" s="709"/>
      <c r="E31" s="709"/>
    </row>
    <row r="32" spans="1:5" ht="26.25" customHeight="1">
      <c r="A32" s="725" t="s">
        <v>878</v>
      </c>
      <c r="B32" s="397" t="s">
        <v>835</v>
      </c>
      <c r="C32" s="721" t="s">
        <v>662</v>
      </c>
      <c r="D32" s="721" t="s">
        <v>663</v>
      </c>
      <c r="E32" s="716"/>
    </row>
    <row r="33" spans="1:4">
      <c r="A33" s="97" t="s">
        <v>668</v>
      </c>
      <c r="B33" s="719">
        <v>7</v>
      </c>
      <c r="C33" s="720">
        <v>320</v>
      </c>
      <c r="D33" s="720">
        <v>2240</v>
      </c>
    </row>
    <row r="34" spans="1:4">
      <c r="A34" s="99" t="s">
        <v>670</v>
      </c>
      <c r="B34" s="440">
        <v>10</v>
      </c>
      <c r="C34" s="710">
        <v>75</v>
      </c>
      <c r="D34" s="710">
        <v>750</v>
      </c>
    </row>
    <row r="35" spans="1:4">
      <c r="A35" s="99" t="s">
        <v>671</v>
      </c>
      <c r="B35" s="440">
        <v>6</v>
      </c>
      <c r="C35" s="710">
        <v>255</v>
      </c>
      <c r="D35" s="710">
        <v>1530</v>
      </c>
    </row>
    <row r="36" spans="1:4">
      <c r="A36" s="99" t="s">
        <v>672</v>
      </c>
      <c r="B36" s="440">
        <v>7</v>
      </c>
      <c r="C36" s="710">
        <v>380</v>
      </c>
      <c r="D36" s="710">
        <v>2660</v>
      </c>
    </row>
    <row r="37" spans="1:4">
      <c r="A37" s="99" t="s">
        <v>673</v>
      </c>
      <c r="B37" s="440"/>
      <c r="C37" s="710"/>
      <c r="D37" s="710">
        <v>0</v>
      </c>
    </row>
    <row r="38" spans="1:4">
      <c r="A38" s="99" t="s">
        <v>674</v>
      </c>
      <c r="B38" s="440"/>
      <c r="C38" s="710"/>
      <c r="D38" s="710">
        <v>0</v>
      </c>
    </row>
    <row r="39" spans="1:4">
      <c r="A39" s="99" t="s">
        <v>676</v>
      </c>
      <c r="B39" s="440">
        <v>10</v>
      </c>
      <c r="C39" s="710">
        <v>175</v>
      </c>
      <c r="D39" s="710">
        <v>1750</v>
      </c>
    </row>
    <row r="40" spans="1:4">
      <c r="A40" s="99" t="s">
        <v>677</v>
      </c>
      <c r="B40" s="440">
        <v>35</v>
      </c>
      <c r="C40" s="710">
        <v>71.5</v>
      </c>
      <c r="D40" s="710">
        <v>2502.5</v>
      </c>
    </row>
    <row r="41" spans="1:4">
      <c r="A41" s="99" t="s">
        <v>732</v>
      </c>
      <c r="B41" s="440">
        <v>8</v>
      </c>
      <c r="C41" s="710">
        <v>80</v>
      </c>
      <c r="D41" s="710">
        <v>640</v>
      </c>
    </row>
    <row r="42" spans="1:4">
      <c r="A42" s="99" t="s">
        <v>678</v>
      </c>
      <c r="B42" s="440"/>
      <c r="C42" s="710"/>
      <c r="D42" s="710">
        <v>0</v>
      </c>
    </row>
    <row r="43" spans="1:4">
      <c r="A43" s="711" t="s">
        <v>679</v>
      </c>
      <c r="B43" s="440">
        <v>30</v>
      </c>
      <c r="C43" s="710">
        <v>27</v>
      </c>
      <c r="D43" s="710">
        <v>810</v>
      </c>
    </row>
    <row r="44" spans="1:4">
      <c r="A44" s="99" t="s">
        <v>836</v>
      </c>
      <c r="B44" s="99"/>
      <c r="C44" s="441"/>
      <c r="D44" s="717">
        <v>5000</v>
      </c>
    </row>
    <row r="45" spans="1:4" ht="14.25" customHeight="1">
      <c r="A45" s="28" t="s">
        <v>297</v>
      </c>
      <c r="D45" s="718">
        <f>SUM(D33:D44)</f>
        <v>17882.5</v>
      </c>
    </row>
  </sheetData>
  <printOptions horizontalCentered="1"/>
  <pageMargins left="0.7" right="0.7" top="0.75" bottom="0.75" header="0.3" footer="0.3"/>
  <pageSetup orientation="portrait" verticalDpi="0" r:id="rId1"/>
  <headerFooter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2" topLeftCell="A3" activePane="bottomLeft" state="frozen"/>
      <selection pane="bottomLeft" activeCell="F16" sqref="F16"/>
    </sheetView>
  </sheetViews>
  <sheetFormatPr defaultRowHeight="12.75"/>
  <cols>
    <col min="1" max="1" width="39" customWidth="1"/>
    <col min="2" max="3" width="9.28515625" customWidth="1"/>
    <col min="4" max="4" width="10.28515625" customWidth="1"/>
    <col min="5" max="5" width="9.5703125" customWidth="1"/>
  </cols>
  <sheetData>
    <row r="1" spans="1:7" ht="18.95" customHeight="1">
      <c r="A1" s="129" t="s">
        <v>400</v>
      </c>
      <c r="B1" s="455"/>
      <c r="C1" s="455"/>
      <c r="D1" s="455"/>
      <c r="E1" s="455"/>
      <c r="F1" s="455"/>
    </row>
    <row r="2" spans="1:7" ht="18.95" customHeight="1">
      <c r="A2" s="151" t="s">
        <v>279</v>
      </c>
      <c r="B2" s="151">
        <v>2007</v>
      </c>
      <c r="C2" s="151">
        <v>2008</v>
      </c>
      <c r="D2" s="151">
        <v>2009</v>
      </c>
      <c r="E2" s="151">
        <v>2010</v>
      </c>
      <c r="F2" s="151">
        <v>2011</v>
      </c>
    </row>
    <row r="3" spans="1:7" ht="18.95" customHeight="1">
      <c r="A3" s="525"/>
      <c r="B3" s="525"/>
      <c r="C3" s="525"/>
      <c r="D3" s="525"/>
      <c r="E3" s="525"/>
      <c r="F3" s="525"/>
      <c r="G3" s="400"/>
    </row>
    <row r="4" spans="1:7" ht="18.95" customHeight="1">
      <c r="A4" s="348" t="s">
        <v>455</v>
      </c>
      <c r="B4" s="385"/>
      <c r="C4" s="385"/>
      <c r="D4" s="344"/>
      <c r="E4" s="344"/>
      <c r="F4" s="344"/>
      <c r="G4" s="400"/>
    </row>
    <row r="5" spans="1:7" ht="22.5" customHeight="1">
      <c r="A5" s="349" t="s">
        <v>720</v>
      </c>
      <c r="B5" s="282">
        <v>500</v>
      </c>
      <c r="C5" s="282">
        <v>600</v>
      </c>
      <c r="D5" s="282">
        <v>600</v>
      </c>
      <c r="E5" s="282">
        <v>600</v>
      </c>
      <c r="F5" s="282">
        <v>600</v>
      </c>
      <c r="G5" s="454" t="s">
        <v>717</v>
      </c>
    </row>
    <row r="6" spans="1:7" ht="18.95" customHeight="1">
      <c r="A6" s="530" t="s">
        <v>775</v>
      </c>
      <c r="B6" s="282"/>
      <c r="C6" s="282"/>
      <c r="D6" s="282"/>
      <c r="E6" s="282"/>
      <c r="F6" s="282"/>
      <c r="G6" s="28"/>
    </row>
    <row r="7" spans="1:7" ht="18.95" customHeight="1">
      <c r="A7" s="526" t="s">
        <v>205</v>
      </c>
      <c r="B7" s="346">
        <v>1800</v>
      </c>
      <c r="C7" s="346">
        <v>2000</v>
      </c>
      <c r="D7" s="346"/>
      <c r="E7" s="346"/>
      <c r="F7" s="346"/>
      <c r="G7" s="28"/>
    </row>
    <row r="8" spans="1:7" ht="18.95" customHeight="1">
      <c r="A8" s="527" t="s">
        <v>206</v>
      </c>
      <c r="B8" s="345">
        <v>800</v>
      </c>
      <c r="C8" s="345">
        <v>1200</v>
      </c>
      <c r="D8" s="345"/>
      <c r="E8" s="345"/>
      <c r="F8" s="345"/>
      <c r="G8" s="28"/>
    </row>
    <row r="9" spans="1:7" ht="33.75" customHeight="1">
      <c r="A9" s="528" t="s">
        <v>210</v>
      </c>
      <c r="B9" s="282">
        <v>800</v>
      </c>
      <c r="C9" s="282">
        <v>1000</v>
      </c>
      <c r="D9" s="282">
        <v>1000</v>
      </c>
      <c r="E9" s="282">
        <v>1000</v>
      </c>
      <c r="F9" s="282">
        <v>1000</v>
      </c>
      <c r="G9" s="28"/>
    </row>
    <row r="10" spans="1:7" ht="18.95" customHeight="1">
      <c r="A10" s="473" t="s">
        <v>773</v>
      </c>
      <c r="B10" s="345">
        <v>2400</v>
      </c>
      <c r="C10" s="345">
        <v>6000</v>
      </c>
      <c r="D10" s="345">
        <v>4500</v>
      </c>
      <c r="E10" s="345">
        <v>5600</v>
      </c>
      <c r="F10" s="345">
        <v>5600</v>
      </c>
      <c r="G10" s="28" t="s">
        <v>684</v>
      </c>
    </row>
    <row r="11" spans="1:7" ht="18.95" customHeight="1">
      <c r="A11" s="349" t="s">
        <v>718</v>
      </c>
      <c r="B11" s="282">
        <v>500</v>
      </c>
      <c r="C11" s="282">
        <v>500</v>
      </c>
      <c r="D11" s="282">
        <v>500</v>
      </c>
      <c r="E11" s="282">
        <v>400</v>
      </c>
      <c r="F11" s="282">
        <v>400</v>
      </c>
      <c r="G11" s="28"/>
    </row>
    <row r="12" spans="1:7" ht="18.95" customHeight="1">
      <c r="A12" s="63" t="s">
        <v>719</v>
      </c>
      <c r="B12" s="301">
        <v>500</v>
      </c>
      <c r="C12" s="301">
        <v>550</v>
      </c>
      <c r="D12" s="301">
        <v>400</v>
      </c>
      <c r="E12" s="301">
        <v>350</v>
      </c>
      <c r="F12" s="301">
        <v>450</v>
      </c>
      <c r="G12" s="28"/>
    </row>
    <row r="13" spans="1:7" ht="20.25" customHeight="1">
      <c r="A13" s="473" t="s">
        <v>774</v>
      </c>
      <c r="B13" s="345">
        <v>1625</v>
      </c>
      <c r="C13" s="345">
        <v>2000</v>
      </c>
      <c r="D13" s="345">
        <v>1000</v>
      </c>
      <c r="E13" s="345">
        <v>800</v>
      </c>
      <c r="F13" s="345">
        <v>600</v>
      </c>
      <c r="G13" s="28" t="s">
        <v>215</v>
      </c>
    </row>
    <row r="14" spans="1:7" ht="18.95" customHeight="1">
      <c r="A14" s="63" t="s">
        <v>211</v>
      </c>
      <c r="B14" s="301">
        <v>1600</v>
      </c>
      <c r="C14" s="301">
        <v>3000</v>
      </c>
      <c r="D14" s="301">
        <v>0</v>
      </c>
      <c r="E14" s="301"/>
      <c r="F14" s="301"/>
      <c r="G14" s="28" t="s">
        <v>685</v>
      </c>
    </row>
    <row r="15" spans="1:7" ht="22.5" customHeight="1">
      <c r="A15" s="527" t="s">
        <v>723</v>
      </c>
      <c r="B15" s="345">
        <v>750</v>
      </c>
      <c r="C15" s="345">
        <v>800</v>
      </c>
      <c r="D15" s="345">
        <v>400</v>
      </c>
      <c r="E15" s="345"/>
      <c r="F15" s="345">
        <v>175</v>
      </c>
      <c r="G15" s="28" t="s">
        <v>926</v>
      </c>
    </row>
    <row r="16" spans="1:7" ht="30.75" customHeight="1">
      <c r="A16" s="527" t="s">
        <v>721</v>
      </c>
      <c r="B16" s="345">
        <v>1000</v>
      </c>
      <c r="C16" s="345">
        <v>800</v>
      </c>
      <c r="D16" s="345">
        <v>800</v>
      </c>
      <c r="E16" s="345">
        <v>250</v>
      </c>
      <c r="F16" s="345">
        <v>200</v>
      </c>
      <c r="G16" s="454" t="s">
        <v>840</v>
      </c>
    </row>
    <row r="17" spans="1:7" ht="15.75" customHeight="1">
      <c r="A17" s="527" t="s">
        <v>722</v>
      </c>
      <c r="B17" s="345">
        <v>1800</v>
      </c>
      <c r="C17" s="345">
        <v>800</v>
      </c>
      <c r="D17" s="345">
        <v>800</v>
      </c>
      <c r="E17" s="345">
        <v>400</v>
      </c>
      <c r="F17" s="345">
        <v>400</v>
      </c>
      <c r="G17" s="28" t="s">
        <v>926</v>
      </c>
    </row>
    <row r="18" spans="1:7" ht="18.95" customHeight="1">
      <c r="A18" s="527" t="s">
        <v>724</v>
      </c>
      <c r="B18" s="345">
        <v>1000</v>
      </c>
      <c r="C18" s="345">
        <v>2000</v>
      </c>
      <c r="D18" s="345">
        <v>2000</v>
      </c>
      <c r="E18" s="345">
        <v>1400</v>
      </c>
      <c r="F18" s="345">
        <v>400</v>
      </c>
      <c r="G18" s="28" t="s">
        <v>214</v>
      </c>
    </row>
    <row r="19" spans="1:7" ht="18.95" customHeight="1">
      <c r="A19" s="347" t="s">
        <v>40</v>
      </c>
      <c r="B19" s="301">
        <v>3000</v>
      </c>
      <c r="C19" s="301">
        <v>4000</v>
      </c>
      <c r="D19" s="301">
        <v>2000</v>
      </c>
      <c r="E19" s="301">
        <v>500</v>
      </c>
      <c r="F19" s="301">
        <v>600</v>
      </c>
      <c r="G19" s="28"/>
    </row>
    <row r="20" spans="1:7" ht="18.95" customHeight="1">
      <c r="A20" s="527" t="s">
        <v>213</v>
      </c>
      <c r="B20" s="345"/>
      <c r="C20" s="345">
        <v>3000</v>
      </c>
      <c r="D20" s="345">
        <v>2500</v>
      </c>
      <c r="E20" s="345">
        <v>2600</v>
      </c>
      <c r="F20" s="345">
        <v>3000</v>
      </c>
      <c r="G20" s="28" t="s">
        <v>686</v>
      </c>
    </row>
    <row r="21" spans="1:7" ht="31.5" customHeight="1">
      <c r="A21" s="347" t="s">
        <v>212</v>
      </c>
      <c r="B21" s="63"/>
      <c r="C21" s="282">
        <v>3200</v>
      </c>
      <c r="D21" s="282"/>
      <c r="E21" s="282"/>
      <c r="F21" s="282"/>
      <c r="G21" s="28"/>
    </row>
    <row r="22" spans="1:7" ht="22.5" customHeight="1">
      <c r="A22" s="529" t="s">
        <v>683</v>
      </c>
      <c r="B22" s="283"/>
      <c r="C22" s="283"/>
      <c r="D22" s="283">
        <v>2000</v>
      </c>
      <c r="E22" s="283">
        <v>1000</v>
      </c>
      <c r="F22" s="283">
        <v>500</v>
      </c>
      <c r="G22" s="28" t="s">
        <v>687</v>
      </c>
    </row>
    <row r="23" spans="1:7" ht="18.95" customHeight="1" thickBot="1">
      <c r="A23" s="398" t="s">
        <v>682</v>
      </c>
      <c r="B23" s="399"/>
      <c r="C23" s="283"/>
      <c r="D23" s="283">
        <v>1000</v>
      </c>
      <c r="E23" s="283">
        <v>500</v>
      </c>
      <c r="F23" s="283"/>
      <c r="G23" s="28" t="s">
        <v>686</v>
      </c>
    </row>
    <row r="24" spans="1:7" ht="18.95" customHeight="1" thickTop="1">
      <c r="A24" s="521" t="s">
        <v>277</v>
      </c>
      <c r="B24" s="503">
        <f>SUM(B3:B23)</f>
        <v>18075</v>
      </c>
      <c r="C24" s="503">
        <f>SUM(C3:C23)</f>
        <v>31450</v>
      </c>
      <c r="D24" s="503">
        <f>SUM(D3:D23)</f>
        <v>19500</v>
      </c>
      <c r="E24" s="503">
        <f>SUM(E3:E23)</f>
        <v>15400</v>
      </c>
      <c r="F24" s="503">
        <f>SUM(F3:F23)</f>
        <v>13925</v>
      </c>
      <c r="G24" s="400"/>
    </row>
    <row r="25" spans="1:7">
      <c r="A25" s="456"/>
      <c r="B25" s="28"/>
      <c r="C25" s="28"/>
      <c r="D25" s="28"/>
      <c r="E25" s="28"/>
      <c r="F25" s="28"/>
      <c r="G25" s="400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pane ySplit="3" topLeftCell="A15" activePane="bottomLeft" state="frozen"/>
      <selection pane="bottomLeft" activeCell="K39" sqref="K39"/>
    </sheetView>
  </sheetViews>
  <sheetFormatPr defaultRowHeight="18.75" customHeight="1"/>
  <cols>
    <col min="1" max="1" width="39.85546875" style="3" customWidth="1"/>
    <col min="2" max="2" width="10.42578125" style="4" customWidth="1"/>
    <col min="3" max="6" width="10.42578125" style="1" customWidth="1"/>
    <col min="7" max="16384" width="9.140625" style="1"/>
  </cols>
  <sheetData>
    <row r="1" spans="1:6" s="2" customFormat="1" ht="18.75" customHeight="1">
      <c r="A1" s="92" t="s">
        <v>559</v>
      </c>
      <c r="B1" s="119"/>
      <c r="C1" s="118"/>
      <c r="D1" s="118"/>
      <c r="E1" s="118"/>
      <c r="F1" s="118"/>
    </row>
    <row r="2" spans="1:6" ht="12.75" customHeight="1">
      <c r="A2" s="35"/>
      <c r="B2" s="58"/>
      <c r="C2" s="26"/>
      <c r="D2" s="26"/>
      <c r="E2" s="34"/>
      <c r="F2" s="852"/>
    </row>
    <row r="3" spans="1:6" s="2" customFormat="1" ht="16.5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7" customFormat="1" ht="16.5">
      <c r="A4" s="138"/>
      <c r="B4" s="160"/>
      <c r="C4" s="161"/>
      <c r="D4" s="161"/>
      <c r="E4" s="161"/>
      <c r="F4" s="161"/>
    </row>
    <row r="5" spans="1:6" ht="18.75" customHeight="1">
      <c r="A5" s="532" t="s">
        <v>555</v>
      </c>
      <c r="B5" s="301">
        <v>1775</v>
      </c>
      <c r="C5" s="301">
        <v>2130</v>
      </c>
      <c r="D5" s="301"/>
      <c r="E5" s="301"/>
      <c r="F5" s="301"/>
    </row>
    <row r="6" spans="1:6" ht="18.75" customHeight="1">
      <c r="A6" s="349" t="s">
        <v>554</v>
      </c>
      <c r="B6" s="301">
        <v>235</v>
      </c>
      <c r="C6" s="301">
        <v>400</v>
      </c>
      <c r="D6" s="301"/>
      <c r="E6" s="301"/>
      <c r="F6" s="301"/>
    </row>
    <row r="7" spans="1:6" ht="18.75" customHeight="1">
      <c r="A7" s="349" t="s">
        <v>546</v>
      </c>
      <c r="B7" s="301">
        <v>1450</v>
      </c>
      <c r="C7" s="301">
        <v>1500</v>
      </c>
      <c r="D7" s="301">
        <v>3455</v>
      </c>
      <c r="E7" s="301">
        <v>6925</v>
      </c>
      <c r="F7" s="301">
        <v>6000</v>
      </c>
    </row>
    <row r="8" spans="1:6" ht="18.75" customHeight="1">
      <c r="A8" s="349" t="s">
        <v>544</v>
      </c>
      <c r="B8" s="485">
        <v>411</v>
      </c>
      <c r="C8" s="485">
        <v>0</v>
      </c>
      <c r="D8" s="485"/>
      <c r="E8" s="485"/>
      <c r="F8" s="485"/>
    </row>
    <row r="9" spans="1:6" ht="18.75" customHeight="1">
      <c r="A9" s="532" t="s">
        <v>542</v>
      </c>
      <c r="B9" s="485">
        <v>600</v>
      </c>
      <c r="C9" s="485">
        <v>0</v>
      </c>
      <c r="D9" s="485">
        <v>2100</v>
      </c>
      <c r="E9" s="485">
        <v>725</v>
      </c>
      <c r="F9" s="485">
        <v>1250</v>
      </c>
    </row>
    <row r="10" spans="1:6" ht="18.75" customHeight="1">
      <c r="A10" s="349" t="s">
        <v>558</v>
      </c>
      <c r="B10" s="301">
        <v>500</v>
      </c>
      <c r="C10" s="301">
        <v>1000</v>
      </c>
      <c r="D10" s="301">
        <v>2100</v>
      </c>
      <c r="E10" s="301">
        <v>4500</v>
      </c>
      <c r="F10" s="301">
        <v>3000</v>
      </c>
    </row>
    <row r="11" spans="1:6" s="2" customFormat="1" ht="18.75" customHeight="1">
      <c r="A11" s="349" t="s">
        <v>545</v>
      </c>
      <c r="B11" s="485">
        <v>2000</v>
      </c>
      <c r="C11" s="485">
        <v>0</v>
      </c>
      <c r="D11" s="485"/>
      <c r="E11" s="485"/>
      <c r="F11" s="485"/>
    </row>
    <row r="12" spans="1:6" s="2" customFormat="1" ht="18.75" customHeight="1">
      <c r="A12" s="349" t="s">
        <v>543</v>
      </c>
      <c r="B12" s="485">
        <v>400</v>
      </c>
      <c r="C12" s="485">
        <v>1000</v>
      </c>
      <c r="D12" s="485"/>
      <c r="E12" s="485">
        <v>2000</v>
      </c>
      <c r="F12" s="485">
        <v>1500</v>
      </c>
    </row>
    <row r="13" spans="1:6" s="2" customFormat="1" ht="18.75" customHeight="1">
      <c r="A13" s="349" t="s">
        <v>541</v>
      </c>
      <c r="B13" s="485">
        <v>1250</v>
      </c>
      <c r="C13" s="485">
        <v>2200</v>
      </c>
      <c r="D13" s="485">
        <v>2000</v>
      </c>
      <c r="E13" s="485">
        <v>2000</v>
      </c>
      <c r="F13" s="485">
        <v>2500</v>
      </c>
    </row>
    <row r="14" spans="1:6" s="2" customFormat="1" ht="18.75" customHeight="1">
      <c r="A14" s="349" t="s">
        <v>556</v>
      </c>
      <c r="B14" s="301">
        <v>18750</v>
      </c>
      <c r="C14" s="301">
        <v>22500</v>
      </c>
      <c r="D14" s="301">
        <v>33050</v>
      </c>
      <c r="E14" s="301">
        <v>34400</v>
      </c>
      <c r="F14" s="301">
        <v>34400</v>
      </c>
    </row>
    <row r="15" spans="1:6" s="2" customFormat="1" ht="18.75" customHeight="1">
      <c r="A15" s="349" t="s">
        <v>626</v>
      </c>
      <c r="B15" s="301"/>
      <c r="C15" s="301"/>
      <c r="D15" s="301">
        <v>9040</v>
      </c>
      <c r="E15" s="301">
        <v>21840</v>
      </c>
      <c r="F15" s="301">
        <v>21840</v>
      </c>
    </row>
    <row r="16" spans="1:6" s="2" customFormat="1" ht="18.75" customHeight="1">
      <c r="A16" s="349" t="s">
        <v>538</v>
      </c>
      <c r="B16" s="301">
        <v>2500</v>
      </c>
      <c r="C16" s="301">
        <v>1000</v>
      </c>
      <c r="D16" s="301">
        <v>3000</v>
      </c>
      <c r="E16" s="301">
        <v>1250</v>
      </c>
      <c r="F16" s="301">
        <v>1400</v>
      </c>
    </row>
    <row r="17" spans="1:6" ht="18.75" customHeight="1">
      <c r="A17" s="349" t="s">
        <v>216</v>
      </c>
      <c r="B17" s="301">
        <v>1140</v>
      </c>
      <c r="C17" s="301">
        <v>400</v>
      </c>
      <c r="D17" s="301"/>
      <c r="E17" s="301"/>
      <c r="F17" s="301">
        <v>1000</v>
      </c>
    </row>
    <row r="18" spans="1:6" ht="18.75" customHeight="1">
      <c r="A18" s="349" t="s">
        <v>539</v>
      </c>
      <c r="B18" s="301">
        <v>15000</v>
      </c>
      <c r="C18" s="301">
        <v>500</v>
      </c>
      <c r="D18" s="301">
        <v>3700</v>
      </c>
      <c r="E18" s="301">
        <v>5367</v>
      </c>
      <c r="F18" s="301">
        <v>3500</v>
      </c>
    </row>
    <row r="19" spans="1:6" ht="18.75" customHeight="1">
      <c r="A19" s="532" t="s">
        <v>557</v>
      </c>
      <c r="B19" s="301">
        <v>1200</v>
      </c>
      <c r="C19" s="301">
        <v>1000</v>
      </c>
      <c r="D19" s="301"/>
      <c r="E19" s="301">
        <v>250</v>
      </c>
      <c r="F19" s="301">
        <v>600</v>
      </c>
    </row>
    <row r="20" spans="1:6" ht="18.75" customHeight="1">
      <c r="A20" s="349" t="s">
        <v>540</v>
      </c>
      <c r="B20" s="301">
        <v>2250</v>
      </c>
      <c r="C20" s="301">
        <v>2500</v>
      </c>
      <c r="D20" s="301">
        <v>1500</v>
      </c>
      <c r="E20" s="301">
        <v>3000</v>
      </c>
      <c r="F20" s="301">
        <v>3000</v>
      </c>
    </row>
    <row r="21" spans="1:6" ht="18.75" customHeight="1">
      <c r="A21" s="349" t="s">
        <v>221</v>
      </c>
      <c r="B21" s="301"/>
      <c r="C21" s="301">
        <v>1800</v>
      </c>
      <c r="D21" s="301"/>
      <c r="E21" s="301"/>
      <c r="F21" s="301"/>
    </row>
    <row r="22" spans="1:6" ht="18.75" customHeight="1">
      <c r="A22" s="349" t="s">
        <v>217</v>
      </c>
      <c r="B22" s="301"/>
      <c r="C22" s="301">
        <v>1000</v>
      </c>
      <c r="D22" s="301">
        <v>1500</v>
      </c>
      <c r="E22" s="301"/>
      <c r="F22" s="301"/>
    </row>
    <row r="23" spans="1:6" ht="18.75" customHeight="1">
      <c r="A23" s="349" t="s">
        <v>218</v>
      </c>
      <c r="B23" s="301"/>
      <c r="C23" s="301">
        <v>2500</v>
      </c>
      <c r="D23" s="301"/>
      <c r="E23" s="301">
        <v>900</v>
      </c>
      <c r="F23" s="301">
        <v>1000</v>
      </c>
    </row>
    <row r="24" spans="1:6" ht="18.75" customHeight="1">
      <c r="A24" s="349" t="s">
        <v>219</v>
      </c>
      <c r="B24" s="301"/>
      <c r="C24" s="301">
        <v>2000</v>
      </c>
      <c r="D24" s="301"/>
      <c r="E24" s="301">
        <v>10625</v>
      </c>
      <c r="F24" s="301">
        <v>10500</v>
      </c>
    </row>
    <row r="25" spans="1:6" ht="18.75" customHeight="1">
      <c r="A25" s="349" t="s">
        <v>220</v>
      </c>
      <c r="B25" s="301"/>
      <c r="C25" s="301">
        <v>10000</v>
      </c>
      <c r="D25" s="301"/>
      <c r="E25" s="301">
        <v>4725</v>
      </c>
      <c r="F25" s="301">
        <v>5400</v>
      </c>
    </row>
    <row r="26" spans="1:6" ht="18.75" customHeight="1">
      <c r="A26" s="349" t="s">
        <v>222</v>
      </c>
      <c r="B26" s="301"/>
      <c r="C26" s="301">
        <v>2000</v>
      </c>
      <c r="D26" s="301"/>
      <c r="E26" s="301"/>
      <c r="F26" s="301"/>
    </row>
    <row r="27" spans="1:6" ht="18.75" customHeight="1">
      <c r="A27" s="349" t="s">
        <v>223</v>
      </c>
      <c r="B27" s="301"/>
      <c r="C27" s="301">
        <v>300</v>
      </c>
      <c r="D27" s="301"/>
      <c r="E27" s="301">
        <v>200</v>
      </c>
      <c r="F27" s="301">
        <v>200</v>
      </c>
    </row>
    <row r="28" spans="1:6" ht="18.75" customHeight="1">
      <c r="A28" s="69" t="s">
        <v>603</v>
      </c>
      <c r="B28" s="531"/>
      <c r="C28" s="369">
        <v>-1950</v>
      </c>
      <c r="D28" s="301"/>
      <c r="E28" s="301"/>
      <c r="F28" s="301"/>
    </row>
    <row r="29" spans="1:6" ht="18.75" customHeight="1">
      <c r="A29" s="349" t="s">
        <v>630</v>
      </c>
      <c r="B29" s="301"/>
      <c r="C29" s="301"/>
      <c r="D29" s="301">
        <v>3500</v>
      </c>
      <c r="E29" s="301">
        <v>4000</v>
      </c>
      <c r="F29" s="301">
        <v>3000</v>
      </c>
    </row>
    <row r="30" spans="1:6" ht="18.75" customHeight="1">
      <c r="A30" s="349" t="s">
        <v>629</v>
      </c>
      <c r="B30" s="301"/>
      <c r="C30" s="301"/>
      <c r="D30" s="301">
        <v>2500</v>
      </c>
      <c r="E30" s="301">
        <v>2000</v>
      </c>
      <c r="F30" s="301">
        <v>2000</v>
      </c>
    </row>
    <row r="31" spans="1:6" ht="18.75" customHeight="1">
      <c r="A31" s="349" t="s">
        <v>618</v>
      </c>
      <c r="B31" s="301"/>
      <c r="C31" s="301"/>
      <c r="D31" s="301">
        <v>200</v>
      </c>
      <c r="E31" s="301">
        <v>500</v>
      </c>
      <c r="F31" s="301">
        <v>750</v>
      </c>
    </row>
    <row r="32" spans="1:6" ht="18.75" customHeight="1">
      <c r="A32" s="349" t="s">
        <v>627</v>
      </c>
      <c r="B32" s="301"/>
      <c r="C32" s="301"/>
      <c r="D32" s="301">
        <v>2000</v>
      </c>
      <c r="E32" s="301">
        <v>2000</v>
      </c>
      <c r="F32" s="301">
        <v>1000</v>
      </c>
    </row>
    <row r="33" spans="1:6" ht="18.75" customHeight="1">
      <c r="A33" s="349" t="s">
        <v>628</v>
      </c>
      <c r="B33" s="301"/>
      <c r="C33" s="301"/>
      <c r="D33" s="301">
        <v>1500</v>
      </c>
      <c r="E33" s="301"/>
      <c r="F33" s="301"/>
    </row>
    <row r="34" spans="1:6" ht="18.75" customHeight="1">
      <c r="A34" s="732" t="s">
        <v>889</v>
      </c>
      <c r="B34" s="733"/>
      <c r="C34" s="733"/>
      <c r="D34" s="733"/>
      <c r="E34" s="733">
        <v>7875</v>
      </c>
      <c r="F34" s="733">
        <v>7500</v>
      </c>
    </row>
    <row r="35" spans="1:6" ht="18.75" customHeight="1">
      <c r="A35" s="732" t="s">
        <v>987</v>
      </c>
      <c r="B35" s="733"/>
      <c r="C35" s="733"/>
      <c r="D35" s="733"/>
      <c r="E35" s="733">
        <v>6500</v>
      </c>
      <c r="F35" s="733">
        <v>6500</v>
      </c>
    </row>
    <row r="36" spans="1:6" ht="18.75" customHeight="1" thickBot="1">
      <c r="A36" s="732" t="s">
        <v>988</v>
      </c>
      <c r="B36" s="733"/>
      <c r="C36" s="733"/>
      <c r="D36" s="733"/>
      <c r="E36" s="733">
        <v>700</v>
      </c>
      <c r="F36" s="733">
        <v>500</v>
      </c>
    </row>
    <row r="37" spans="1:6" ht="18.75" customHeight="1" thickTop="1">
      <c r="A37" s="332" t="s">
        <v>277</v>
      </c>
      <c r="B37" s="492">
        <f t="shared" ref="B37:E37" si="0">SUM(B4:B36)</f>
        <v>49461</v>
      </c>
      <c r="C37" s="492">
        <f t="shared" si="0"/>
        <v>53780</v>
      </c>
      <c r="D37" s="492">
        <f t="shared" si="0"/>
        <v>71145</v>
      </c>
      <c r="E37" s="492">
        <f t="shared" si="0"/>
        <v>122282</v>
      </c>
      <c r="F37" s="492">
        <f>SUM(F4:F36)</f>
        <v>118340</v>
      </c>
    </row>
    <row r="38" spans="1:6" ht="18.75" customHeight="1">
      <c r="A38" s="180"/>
      <c r="B38" s="180"/>
      <c r="C38" s="133"/>
      <c r="D38" s="133"/>
    </row>
  </sheetData>
  <phoneticPr fontId="19" type="noConversion"/>
  <printOptions horizontalCentered="1"/>
  <pageMargins left="0.75" right="0.5" top="0.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42"/>
  <sheetViews>
    <sheetView topLeftCell="A14" workbookViewId="0">
      <selection activeCell="D42" sqref="D42"/>
    </sheetView>
  </sheetViews>
  <sheetFormatPr defaultRowHeight="18.75" customHeight="1"/>
  <cols>
    <col min="1" max="1" width="33.140625" style="134" customWidth="1"/>
    <col min="2" max="4" width="11.7109375" style="31" customWidth="1"/>
    <col min="5" max="5" width="11" style="31" bestFit="1" customWidth="1"/>
    <col min="6" max="16384" width="9.140625" style="31"/>
  </cols>
  <sheetData>
    <row r="1" spans="1:6" s="55" customFormat="1" ht="21.75" customHeight="1">
      <c r="A1" s="329" t="s">
        <v>614</v>
      </c>
      <c r="B1" s="304"/>
      <c r="C1" s="304"/>
      <c r="D1" s="304"/>
      <c r="E1" s="304"/>
    </row>
    <row r="2" spans="1:6" ht="5.25" customHeight="1">
      <c r="A2" s="135"/>
      <c r="B2" s="60"/>
      <c r="C2" s="60"/>
      <c r="D2" s="60"/>
      <c r="E2" s="60"/>
    </row>
    <row r="3" spans="1:6" s="55" customFormat="1" ht="18.75" customHeight="1">
      <c r="A3" s="50" t="s">
        <v>279</v>
      </c>
      <c r="B3" s="136">
        <v>2008</v>
      </c>
      <c r="C3" s="136">
        <v>2009</v>
      </c>
      <c r="D3" s="136">
        <v>2010</v>
      </c>
      <c r="E3" s="136">
        <v>2011</v>
      </c>
      <c r="F3"/>
    </row>
    <row r="4" spans="1:6" s="174" customFormat="1" ht="9" customHeight="1">
      <c r="A4" s="135"/>
      <c r="B4" s="80"/>
      <c r="C4" s="184"/>
      <c r="D4" s="184"/>
      <c r="E4" s="184"/>
      <c r="F4"/>
    </row>
    <row r="5" spans="1:6" s="174" customFormat="1" ht="18.75" customHeight="1">
      <c r="A5" s="533" t="s">
        <v>604</v>
      </c>
      <c r="B5" s="369">
        <v>-3600</v>
      </c>
      <c r="C5" s="534"/>
      <c r="D5" s="534"/>
      <c r="E5" s="534"/>
      <c r="F5"/>
    </row>
    <row r="6" spans="1:6" s="174" customFormat="1" ht="18.75" customHeight="1">
      <c r="A6" s="69" t="s">
        <v>605</v>
      </c>
      <c r="B6" s="369">
        <v>9580</v>
      </c>
      <c r="C6" s="534"/>
      <c r="D6" s="534"/>
      <c r="E6" s="534"/>
      <c r="F6"/>
    </row>
    <row r="7" spans="1:6" s="174" customFormat="1" ht="15.75" customHeight="1">
      <c r="A7" s="163" t="s">
        <v>622</v>
      </c>
      <c r="B7" s="75"/>
      <c r="C7" s="534"/>
      <c r="D7" s="534"/>
      <c r="E7" s="534"/>
      <c r="F7"/>
    </row>
    <row r="8" spans="1:6" s="55" customFormat="1" ht="18.75" customHeight="1">
      <c r="A8" s="82" t="s">
        <v>615</v>
      </c>
      <c r="B8" s="350">
        <v>2375</v>
      </c>
      <c r="C8" s="350">
        <v>2000</v>
      </c>
      <c r="D8" s="350">
        <v>4300</v>
      </c>
      <c r="E8" s="350">
        <v>5040</v>
      </c>
      <c r="F8"/>
    </row>
    <row r="9" spans="1:6" s="55" customFormat="1" ht="18.75" customHeight="1">
      <c r="A9" s="82" t="s">
        <v>747</v>
      </c>
      <c r="B9" s="350">
        <v>6900</v>
      </c>
      <c r="C9" s="350">
        <v>12770</v>
      </c>
      <c r="D9" s="350">
        <v>15000</v>
      </c>
      <c r="E9" s="350">
        <v>14400</v>
      </c>
      <c r="F9"/>
    </row>
    <row r="10" spans="1:6" s="55" customFormat="1" ht="18.75" customHeight="1">
      <c r="A10" s="82" t="s">
        <v>989</v>
      </c>
      <c r="B10" s="350"/>
      <c r="C10" s="350"/>
      <c r="D10" s="350"/>
      <c r="E10" s="350">
        <v>3680</v>
      </c>
      <c r="F10"/>
    </row>
    <row r="11" spans="1:6" ht="18.75" customHeight="1">
      <c r="A11" s="82" t="s">
        <v>552</v>
      </c>
      <c r="B11" s="350">
        <v>525</v>
      </c>
      <c r="C11" s="350"/>
      <c r="D11" s="350">
        <v>1000</v>
      </c>
      <c r="E11" s="350">
        <v>1050</v>
      </c>
      <c r="F11"/>
    </row>
    <row r="12" spans="1:6" ht="18.75" customHeight="1">
      <c r="A12" s="82" t="s">
        <v>551</v>
      </c>
      <c r="B12" s="350">
        <v>2000</v>
      </c>
      <c r="C12" s="350">
        <v>800</v>
      </c>
      <c r="D12" s="350">
        <v>1500</v>
      </c>
      <c r="E12" s="350">
        <v>1500</v>
      </c>
      <c r="F12"/>
    </row>
    <row r="13" spans="1:6" ht="18.75" customHeight="1">
      <c r="A13" s="82" t="s">
        <v>618</v>
      </c>
      <c r="B13" s="350">
        <v>300</v>
      </c>
      <c r="C13" s="350">
        <v>600</v>
      </c>
      <c r="D13" s="350">
        <v>600</v>
      </c>
      <c r="E13" s="350">
        <v>750</v>
      </c>
      <c r="F13"/>
    </row>
    <row r="14" spans="1:6" ht="18.75" customHeight="1">
      <c r="A14" s="82" t="s">
        <v>550</v>
      </c>
      <c r="B14" s="350">
        <v>2000</v>
      </c>
      <c r="C14" s="350"/>
      <c r="D14" s="350"/>
      <c r="E14" s="350"/>
      <c r="F14"/>
    </row>
    <row r="15" spans="1:6" ht="18.75" customHeight="1">
      <c r="A15" s="82" t="s">
        <v>620</v>
      </c>
      <c r="B15" s="350"/>
      <c r="C15" s="350">
        <v>1000</v>
      </c>
      <c r="D15" s="350">
        <v>500</v>
      </c>
      <c r="E15" s="350"/>
      <c r="F15"/>
    </row>
    <row r="16" spans="1:6" ht="18.75" customHeight="1">
      <c r="A16" s="82" t="s">
        <v>616</v>
      </c>
      <c r="B16" s="350"/>
      <c r="C16" s="350">
        <v>1200</v>
      </c>
      <c r="D16" s="350">
        <v>0</v>
      </c>
      <c r="E16" s="350"/>
      <c r="F16"/>
    </row>
    <row r="17" spans="1:6" ht="18.75" customHeight="1">
      <c r="A17" s="82" t="s">
        <v>619</v>
      </c>
      <c r="B17" s="350"/>
      <c r="C17" s="350">
        <v>300</v>
      </c>
      <c r="D17" s="350">
        <v>900</v>
      </c>
      <c r="E17" s="350">
        <v>875</v>
      </c>
      <c r="F17"/>
    </row>
    <row r="18" spans="1:6" ht="18.75" customHeight="1">
      <c r="A18" s="82" t="s">
        <v>617</v>
      </c>
      <c r="B18" s="350"/>
      <c r="C18" s="350">
        <v>850</v>
      </c>
      <c r="D18" s="350">
        <v>2000</v>
      </c>
      <c r="E18" s="350">
        <v>1700</v>
      </c>
      <c r="F18"/>
    </row>
    <row r="19" spans="1:6" ht="18.75" customHeight="1">
      <c r="A19" s="163" t="s">
        <v>621</v>
      </c>
      <c r="B19" s="350"/>
      <c r="C19" s="350"/>
      <c r="D19" s="350"/>
      <c r="E19" s="350"/>
      <c r="F19"/>
    </row>
    <row r="20" spans="1:6" ht="18.75" customHeight="1">
      <c r="A20" s="156" t="s">
        <v>620</v>
      </c>
      <c r="B20" s="535"/>
      <c r="C20" s="535">
        <v>1500</v>
      </c>
      <c r="D20" s="535">
        <v>1000</v>
      </c>
      <c r="E20" s="535"/>
      <c r="F20"/>
    </row>
    <row r="21" spans="1:6" ht="18.75" customHeight="1">
      <c r="A21" s="156" t="s">
        <v>615</v>
      </c>
      <c r="B21" s="535"/>
      <c r="C21" s="535">
        <v>4875</v>
      </c>
      <c r="D21" s="535">
        <v>4000</v>
      </c>
      <c r="E21" s="535"/>
      <c r="F21"/>
    </row>
    <row r="22" spans="1:6" ht="18.75" customHeight="1">
      <c r="A22" s="156" t="s">
        <v>616</v>
      </c>
      <c r="B22" s="535"/>
      <c r="C22" s="535">
        <v>2500</v>
      </c>
      <c r="D22" s="535">
        <v>3000</v>
      </c>
      <c r="E22" s="535"/>
      <c r="F22"/>
    </row>
    <row r="23" spans="1:6" ht="18.75" customHeight="1">
      <c r="A23" s="156" t="s">
        <v>623</v>
      </c>
      <c r="B23" s="535"/>
      <c r="C23" s="535">
        <v>12000</v>
      </c>
      <c r="D23" s="535">
        <v>12000</v>
      </c>
      <c r="E23" s="535"/>
      <c r="F23"/>
    </row>
    <row r="24" spans="1:6" ht="18.75" customHeight="1">
      <c r="A24" s="156" t="s">
        <v>551</v>
      </c>
      <c r="B24" s="535"/>
      <c r="C24" s="535">
        <v>1500</v>
      </c>
      <c r="D24" s="535">
        <v>1500</v>
      </c>
      <c r="E24" s="535"/>
      <c r="F24"/>
    </row>
    <row r="25" spans="1:6" ht="18.75" customHeight="1">
      <c r="A25" s="156" t="s">
        <v>618</v>
      </c>
      <c r="B25" s="535"/>
      <c r="C25" s="535">
        <v>700</v>
      </c>
      <c r="D25" s="535">
        <v>400</v>
      </c>
      <c r="E25" s="535"/>
      <c r="F25"/>
    </row>
    <row r="26" spans="1:6" ht="18.75" customHeight="1">
      <c r="A26" s="156" t="s">
        <v>624</v>
      </c>
      <c r="B26" s="535"/>
      <c r="C26" s="535">
        <v>6000</v>
      </c>
      <c r="D26" s="535">
        <v>6000</v>
      </c>
      <c r="E26" s="535"/>
      <c r="F26"/>
    </row>
    <row r="27" spans="1:6" ht="16.5" customHeight="1">
      <c r="A27" s="634" t="s">
        <v>855</v>
      </c>
      <c r="B27" s="535"/>
      <c r="C27" s="535">
        <v>-29075</v>
      </c>
      <c r="D27" s="535"/>
      <c r="E27" s="535"/>
      <c r="F27"/>
    </row>
    <row r="28" spans="1:6" ht="16.5" customHeight="1">
      <c r="A28" s="634" t="s">
        <v>971</v>
      </c>
      <c r="B28" s="535"/>
      <c r="C28" s="535"/>
      <c r="D28" s="535">
        <v>-29984</v>
      </c>
      <c r="E28" s="535"/>
      <c r="F28"/>
    </row>
    <row r="29" spans="1:6" ht="16.5" customHeight="1">
      <c r="A29" s="634"/>
      <c r="B29" s="535"/>
      <c r="C29" s="535"/>
      <c r="D29" s="535"/>
      <c r="E29" s="535"/>
      <c r="F29"/>
    </row>
    <row r="30" spans="1:6" ht="16.5" customHeight="1" thickBot="1">
      <c r="A30" s="634"/>
      <c r="B30" s="535"/>
      <c r="C30" s="535"/>
      <c r="D30" s="535"/>
      <c r="E30" s="535"/>
      <c r="F30"/>
    </row>
    <row r="31" spans="1:6" ht="18.75" customHeight="1" thickTop="1">
      <c r="A31" s="140" t="s">
        <v>277</v>
      </c>
      <c r="B31" s="536">
        <f>SUM(B4:B30)</f>
        <v>20080</v>
      </c>
      <c r="C31" s="536">
        <f t="shared" ref="C31:E31" si="0">SUM(C4:C30)</f>
        <v>19520</v>
      </c>
      <c r="D31" s="536">
        <f t="shared" si="0"/>
        <v>23716</v>
      </c>
      <c r="E31" s="536">
        <f t="shared" si="0"/>
        <v>28995</v>
      </c>
      <c r="F31"/>
    </row>
    <row r="32" spans="1:6" ht="8.25" customHeight="1"/>
    <row r="33" spans="1:5" ht="18.75" customHeight="1">
      <c r="A33" s="19"/>
      <c r="E33" s="324"/>
    </row>
    <row r="34" spans="1:5" ht="18.75" customHeight="1">
      <c r="A34" s="19" t="s">
        <v>841</v>
      </c>
      <c r="C34" s="734" t="s">
        <v>890</v>
      </c>
      <c r="E34" s="324"/>
    </row>
    <row r="35" spans="1:5" ht="18.75" customHeight="1">
      <c r="A35" s="19" t="s">
        <v>842</v>
      </c>
      <c r="D35" s="324"/>
    </row>
    <row r="36" spans="1:5" ht="18.75" customHeight="1">
      <c r="A36" s="19" t="s">
        <v>990</v>
      </c>
      <c r="D36" s="324">
        <v>37200</v>
      </c>
    </row>
    <row r="37" spans="1:5" ht="18.75" customHeight="1">
      <c r="A37" s="19" t="s">
        <v>843</v>
      </c>
      <c r="C37" s="324">
        <v>-1550</v>
      </c>
    </row>
    <row r="38" spans="1:5" ht="18.75" customHeight="1">
      <c r="A38" s="19" t="s">
        <v>844</v>
      </c>
      <c r="D38" s="324"/>
    </row>
    <row r="39" spans="1:5" ht="18.75" customHeight="1">
      <c r="A39" s="19" t="s">
        <v>845</v>
      </c>
      <c r="D39" s="324"/>
    </row>
    <row r="40" spans="1:5" ht="18.75" customHeight="1">
      <c r="A40" s="19" t="s">
        <v>846</v>
      </c>
      <c r="C40" s="324"/>
    </row>
    <row r="41" spans="1:5" ht="18.75" customHeight="1" thickBot="1">
      <c r="C41" s="631">
        <f>SUM(C36:C40)</f>
        <v>-1550</v>
      </c>
      <c r="D41" s="631">
        <f>SUM(D36:D40)</f>
        <v>37200</v>
      </c>
    </row>
    <row r="42" spans="1:5" ht="18.75" customHeight="1" thickTop="1"/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Header>&amp;R&amp;P of &amp;N</oddHeader>
    <oddFooter>&amp;L&amp;F,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24" sqref="F24"/>
    </sheetView>
  </sheetViews>
  <sheetFormatPr defaultRowHeight="12.75"/>
  <cols>
    <col min="1" max="1" width="39" customWidth="1"/>
    <col min="2" max="4" width="7.7109375" customWidth="1"/>
    <col min="5" max="6" width="12.7109375" customWidth="1"/>
  </cols>
  <sheetData>
    <row r="1" spans="1:6" ht="23.25" customHeight="1">
      <c r="A1" s="129" t="s">
        <v>917</v>
      </c>
      <c r="B1" s="455"/>
      <c r="C1" s="455"/>
      <c r="D1" s="455"/>
      <c r="E1" s="455"/>
      <c r="F1" s="455"/>
    </row>
    <row r="2" spans="1:6" ht="25.5" customHeight="1">
      <c r="A2" s="151" t="s">
        <v>279</v>
      </c>
      <c r="B2" s="151">
        <v>2007</v>
      </c>
      <c r="C2" s="151">
        <v>2008</v>
      </c>
      <c r="D2" s="151">
        <v>2009</v>
      </c>
      <c r="E2" s="151">
        <v>2010</v>
      </c>
      <c r="F2" s="151">
        <v>2011</v>
      </c>
    </row>
    <row r="3" spans="1:6" ht="18.95" customHeight="1">
      <c r="A3" s="525"/>
      <c r="B3" s="525"/>
      <c r="C3" s="525"/>
      <c r="D3" s="525"/>
      <c r="E3" s="525"/>
      <c r="F3" s="525"/>
    </row>
    <row r="4" spans="1:6" ht="18.95" customHeight="1">
      <c r="A4" s="349" t="s">
        <v>919</v>
      </c>
      <c r="B4" s="1027" t="s">
        <v>918</v>
      </c>
      <c r="C4" s="1028"/>
      <c r="D4" s="1029"/>
      <c r="E4" s="346">
        <v>4000</v>
      </c>
      <c r="F4" s="346">
        <v>2275</v>
      </c>
    </row>
    <row r="5" spans="1:6" ht="22.5" customHeight="1">
      <c r="A5" s="349" t="s">
        <v>927</v>
      </c>
      <c r="B5" s="1030"/>
      <c r="C5" s="1031"/>
      <c r="D5" s="1032"/>
      <c r="E5" s="282"/>
      <c r="F5" s="282"/>
    </row>
    <row r="6" spans="1:6" ht="18.95" customHeight="1">
      <c r="A6" s="530"/>
      <c r="B6" s="1030"/>
      <c r="C6" s="1031"/>
      <c r="D6" s="1032"/>
      <c r="E6" s="282"/>
      <c r="F6" s="282"/>
    </row>
    <row r="7" spans="1:6" ht="18.95" customHeight="1">
      <c r="A7" s="526"/>
      <c r="B7" s="1030"/>
      <c r="C7" s="1031"/>
      <c r="D7" s="1032"/>
      <c r="E7" s="346"/>
      <c r="F7" s="346"/>
    </row>
    <row r="8" spans="1:6" ht="18.95" customHeight="1">
      <c r="A8" s="527"/>
      <c r="B8" s="1030"/>
      <c r="C8" s="1031"/>
      <c r="D8" s="1032"/>
      <c r="E8" s="518"/>
      <c r="F8" s="518"/>
    </row>
    <row r="9" spans="1:6" ht="33.75" customHeight="1">
      <c r="A9" s="528"/>
      <c r="B9" s="1030"/>
      <c r="C9" s="1031"/>
      <c r="D9" s="1032"/>
      <c r="E9" s="282"/>
      <c r="F9" s="282"/>
    </row>
    <row r="10" spans="1:6" ht="18.95" customHeight="1">
      <c r="A10" s="473"/>
      <c r="B10" s="1030"/>
      <c r="C10" s="1031"/>
      <c r="D10" s="1032"/>
      <c r="E10" s="518"/>
      <c r="F10" s="518"/>
    </row>
    <row r="11" spans="1:6" ht="18.95" customHeight="1" thickBot="1">
      <c r="A11" s="349"/>
      <c r="B11" s="1033"/>
      <c r="C11" s="1034"/>
      <c r="D11" s="1035"/>
      <c r="E11" s="282"/>
      <c r="F11" s="282"/>
    </row>
    <row r="12" spans="1:6" ht="18.95" customHeight="1" thickTop="1">
      <c r="A12" s="521" t="s">
        <v>277</v>
      </c>
      <c r="B12" s="503"/>
      <c r="C12" s="503"/>
      <c r="D12" s="503"/>
      <c r="E12" s="77">
        <f>SUM(E4:E11)</f>
        <v>4000</v>
      </c>
      <c r="F12" s="77">
        <f>SUM(F4:F11)</f>
        <v>2275</v>
      </c>
    </row>
    <row r="13" spans="1:6">
      <c r="A13" s="456"/>
      <c r="B13" s="28"/>
      <c r="C13" s="28"/>
      <c r="D13" s="28"/>
      <c r="E13" s="28"/>
      <c r="F13" s="400"/>
    </row>
  </sheetData>
  <mergeCells count="1">
    <mergeCell ref="B4:D11"/>
  </mergeCells>
  <printOptions horizontalCentered="1"/>
  <pageMargins left="0.7" right="0.7" top="1" bottom="0.75" header="0.3" footer="0.3"/>
  <pageSetup orientation="portrait" verticalDpi="0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pane ySplit="3" topLeftCell="A10" activePane="bottomLeft" state="frozen"/>
      <selection pane="bottomLeft" activeCell="F28" sqref="F28"/>
    </sheetView>
  </sheetViews>
  <sheetFormatPr defaultRowHeight="13.5"/>
  <cols>
    <col min="1" max="1" width="38.28515625" style="28" customWidth="1"/>
    <col min="2" max="2" width="9" style="612" customWidth="1"/>
    <col min="3" max="3" width="9.140625" style="612" customWidth="1"/>
    <col min="4" max="4" width="9.5703125" style="28" customWidth="1"/>
    <col min="5" max="5" width="9.7109375" style="28" customWidth="1"/>
    <col min="6" max="6" width="10.28515625" style="28" customWidth="1"/>
    <col min="7" max="7" width="10" style="28" customWidth="1"/>
    <col min="8" max="16384" width="9.140625" style="28"/>
  </cols>
  <sheetData>
    <row r="1" spans="1:9">
      <c r="A1" s="414" t="s">
        <v>486</v>
      </c>
      <c r="B1" s="766"/>
      <c r="C1" s="776"/>
      <c r="D1" s="415"/>
      <c r="E1" s="415"/>
      <c r="F1" s="415"/>
    </row>
    <row r="2" spans="1:9" ht="6.75" customHeight="1">
      <c r="A2" s="416"/>
      <c r="B2" s="767"/>
      <c r="C2" s="777"/>
      <c r="D2" s="301"/>
      <c r="E2" s="301"/>
      <c r="F2" s="301"/>
    </row>
    <row r="3" spans="1:9" ht="15.75" customHeight="1">
      <c r="A3" s="560" t="s">
        <v>279</v>
      </c>
      <c r="B3" s="561">
        <v>2007</v>
      </c>
      <c r="C3" s="561">
        <v>2008</v>
      </c>
      <c r="D3" s="561">
        <v>2009</v>
      </c>
      <c r="E3" s="561">
        <v>2010</v>
      </c>
      <c r="F3" s="561">
        <v>2011</v>
      </c>
    </row>
    <row r="4" spans="1:9" ht="9.75" customHeight="1">
      <c r="A4" s="40"/>
      <c r="B4" s="768"/>
      <c r="C4" s="557"/>
      <c r="D4" s="558"/>
      <c r="E4" s="559"/>
      <c r="F4" s="559"/>
    </row>
    <row r="5" spans="1:9" ht="20.100000000000001" customHeight="1">
      <c r="A5" s="73" t="s">
        <v>115</v>
      </c>
      <c r="B5" s="778">
        <v>190</v>
      </c>
      <c r="C5" s="1042" t="s">
        <v>596</v>
      </c>
      <c r="D5" s="1043"/>
      <c r="E5" s="1043"/>
      <c r="F5" s="1044"/>
    </row>
    <row r="6" spans="1:9" ht="20.100000000000001" customHeight="1">
      <c r="A6" s="71" t="s">
        <v>116</v>
      </c>
      <c r="B6" s="778">
        <v>1000</v>
      </c>
      <c r="C6" s="1045" t="s">
        <v>596</v>
      </c>
      <c r="D6" s="1046"/>
      <c r="E6" s="1046"/>
      <c r="F6" s="1047"/>
    </row>
    <row r="7" spans="1:9" ht="20.100000000000001" customHeight="1">
      <c r="A7" s="74" t="s">
        <v>415</v>
      </c>
      <c r="B7" s="772">
        <v>120972</v>
      </c>
      <c r="C7" s="543">
        <v>124331.04</v>
      </c>
      <c r="D7" s="543">
        <v>125826.36</v>
      </c>
      <c r="E7" s="856">
        <v>129154.59</v>
      </c>
      <c r="F7" s="632">
        <f>'642 PAYROLL'!G52</f>
        <v>129593.39712750004</v>
      </c>
    </row>
    <row r="8" spans="1:9" ht="24.75" customHeight="1">
      <c r="A8" s="63" t="s">
        <v>802</v>
      </c>
      <c r="B8" s="783">
        <v>2744</v>
      </c>
      <c r="C8" s="548">
        <v>3304</v>
      </c>
      <c r="D8" s="548">
        <v>2352</v>
      </c>
      <c r="E8" s="549">
        <v>2352</v>
      </c>
      <c r="F8" s="859" t="s">
        <v>934</v>
      </c>
      <c r="G8" s="857"/>
    </row>
    <row r="9" spans="1:9" ht="20.100000000000001" customHeight="1">
      <c r="A9" s="63" t="s">
        <v>935</v>
      </c>
      <c r="B9" s="771">
        <v>11907</v>
      </c>
      <c r="C9" s="546">
        <v>14337</v>
      </c>
      <c r="D9" s="546">
        <v>10206</v>
      </c>
      <c r="E9" s="547">
        <v>2688</v>
      </c>
      <c r="F9" s="870">
        <v>4520</v>
      </c>
      <c r="G9" s="858"/>
    </row>
    <row r="10" spans="1:9" ht="20.100000000000001" customHeight="1">
      <c r="A10" s="63" t="s">
        <v>553</v>
      </c>
      <c r="B10" s="770">
        <v>26889</v>
      </c>
      <c r="C10" s="544">
        <v>27412.26</v>
      </c>
      <c r="D10" s="544">
        <v>30387.7</v>
      </c>
      <c r="E10" s="643">
        <v>30339</v>
      </c>
      <c r="F10" s="887">
        <v>30388.68</v>
      </c>
      <c r="G10" s="1039">
        <f>F10+F11+F12</f>
        <v>188738.84</v>
      </c>
    </row>
    <row r="11" spans="1:9" ht="20.100000000000001" customHeight="1">
      <c r="A11" s="399" t="s">
        <v>613</v>
      </c>
      <c r="B11" s="772">
        <v>136395</v>
      </c>
      <c r="C11" s="543">
        <v>150422</v>
      </c>
      <c r="D11" s="543">
        <v>164094</v>
      </c>
      <c r="E11" s="554">
        <v>164654</v>
      </c>
      <c r="F11" s="911">
        <v>173122</v>
      </c>
      <c r="G11" s="1040"/>
    </row>
    <row r="12" spans="1:9" ht="20.100000000000001" customHeight="1">
      <c r="A12" s="537" t="s">
        <v>869</v>
      </c>
      <c r="B12" s="773"/>
      <c r="C12" s="642"/>
      <c r="D12" s="642"/>
      <c r="E12" s="644">
        <v>-17909</v>
      </c>
      <c r="F12" s="912">
        <v>-14771.84</v>
      </c>
      <c r="G12" s="1041"/>
    </row>
    <row r="13" spans="1:9" ht="20.100000000000001" customHeight="1">
      <c r="A13" s="670" t="s">
        <v>740</v>
      </c>
      <c r="B13" s="872">
        <v>4590</v>
      </c>
      <c r="C13" s="671">
        <v>8615</v>
      </c>
      <c r="D13" s="671">
        <v>8615</v>
      </c>
      <c r="E13" s="672">
        <v>8860</v>
      </c>
      <c r="F13" s="881">
        <v>10568.83</v>
      </c>
      <c r="G13" s="1048">
        <f>F13+F14+F15</f>
        <v>15397.27</v>
      </c>
      <c r="I13" s="880">
        <v>0.03</v>
      </c>
    </row>
    <row r="14" spans="1:9" ht="20.100000000000001" customHeight="1">
      <c r="A14" s="527" t="s">
        <v>741</v>
      </c>
      <c r="B14" s="854"/>
      <c r="C14" s="540">
        <v>3545</v>
      </c>
      <c r="D14" s="540">
        <v>3545</v>
      </c>
      <c r="E14" s="76">
        <v>3640</v>
      </c>
      <c r="F14" s="882">
        <v>2350.46</v>
      </c>
      <c r="G14" s="1049"/>
      <c r="I14" s="880">
        <v>0.03</v>
      </c>
    </row>
    <row r="15" spans="1:9" ht="20.100000000000001" customHeight="1">
      <c r="A15" s="527" t="s">
        <v>742</v>
      </c>
      <c r="B15" s="774">
        <v>2700</v>
      </c>
      <c r="C15" s="554">
        <v>3500</v>
      </c>
      <c r="D15" s="554">
        <v>3500</v>
      </c>
      <c r="E15" s="673">
        <v>2506.33</v>
      </c>
      <c r="F15" s="883">
        <v>2477.98</v>
      </c>
      <c r="G15" s="1050"/>
      <c r="I15" s="880">
        <v>0.03</v>
      </c>
    </row>
    <row r="16" spans="1:9" ht="20.100000000000001" customHeight="1">
      <c r="A16" s="74" t="s">
        <v>940</v>
      </c>
      <c r="B16" s="779">
        <v>0</v>
      </c>
      <c r="C16" s="550">
        <v>0</v>
      </c>
      <c r="D16" s="550">
        <v>10761</v>
      </c>
      <c r="E16" s="799">
        <v>10774</v>
      </c>
      <c r="F16" s="871">
        <v>10437.700000000001</v>
      </c>
      <c r="G16" s="412"/>
    </row>
    <row r="17" spans="1:9" ht="20.100000000000001" customHeight="1">
      <c r="A17" s="63" t="s">
        <v>417</v>
      </c>
      <c r="B17" s="780">
        <v>28131</v>
      </c>
      <c r="C17" s="542">
        <v>29907</v>
      </c>
      <c r="D17" s="542">
        <v>61280</v>
      </c>
      <c r="E17" s="800">
        <v>67149</v>
      </c>
      <c r="F17" s="800">
        <f>'642 PAYROLL'!G57</f>
        <v>53999.544032370024</v>
      </c>
      <c r="G17" s="801"/>
    </row>
    <row r="18" spans="1:9" ht="20.100000000000001" customHeight="1">
      <c r="A18" s="63" t="s">
        <v>418</v>
      </c>
      <c r="B18" s="780">
        <v>978</v>
      </c>
      <c r="C18" s="542">
        <v>1083</v>
      </c>
      <c r="D18" s="542">
        <v>1911</v>
      </c>
      <c r="E18" s="420">
        <v>1823</v>
      </c>
      <c r="F18" s="420">
        <f>'642 PAYROLL'!G58</f>
        <v>1481.4460951839999</v>
      </c>
      <c r="G18" s="802">
        <f>SUM(F17:F20)</f>
        <v>48063.203887554024</v>
      </c>
      <c r="I18" s="28" t="s">
        <v>991</v>
      </c>
    </row>
    <row r="19" spans="1:9" ht="20.100000000000001" customHeight="1">
      <c r="A19" s="399" t="s">
        <v>106</v>
      </c>
      <c r="B19" s="1003"/>
      <c r="C19" s="1004">
        <v>1482</v>
      </c>
      <c r="D19" s="1004">
        <v>1057</v>
      </c>
      <c r="E19" s="1005">
        <v>890</v>
      </c>
      <c r="F19" s="1005">
        <f>'642 PAYROLL'!G59</f>
        <v>965.21375999999987</v>
      </c>
      <c r="G19" s="1006"/>
      <c r="I19" s="28" t="s">
        <v>949</v>
      </c>
    </row>
    <row r="20" spans="1:9" ht="20.100000000000001" customHeight="1">
      <c r="A20" s="421" t="s">
        <v>1015</v>
      </c>
      <c r="B20" s="781"/>
      <c r="C20" s="552"/>
      <c r="D20" s="552"/>
      <c r="E20" s="553"/>
      <c r="F20" s="553">
        <v>-8383</v>
      </c>
      <c r="G20" s="1008"/>
    </row>
    <row r="21" spans="1:9" ht="20.100000000000001" customHeight="1">
      <c r="A21" s="1007" t="s">
        <v>274</v>
      </c>
      <c r="B21" s="783">
        <v>200</v>
      </c>
      <c r="C21" s="548">
        <v>200</v>
      </c>
      <c r="D21" s="548">
        <v>100</v>
      </c>
      <c r="E21" s="549">
        <v>0</v>
      </c>
      <c r="F21" s="549">
        <v>0</v>
      </c>
      <c r="G21" s="1051"/>
    </row>
    <row r="22" spans="1:9" ht="20.100000000000001" customHeight="1">
      <c r="A22" s="63" t="s">
        <v>888</v>
      </c>
      <c r="B22" s="772">
        <v>25800</v>
      </c>
      <c r="C22" s="543">
        <v>26000</v>
      </c>
      <c r="D22" s="543">
        <v>27000</v>
      </c>
      <c r="E22" s="490">
        <v>10000</v>
      </c>
      <c r="F22" s="490">
        <v>15000</v>
      </c>
      <c r="G22" s="1051"/>
    </row>
    <row r="23" spans="1:9" ht="20.100000000000001" customHeight="1">
      <c r="A23" s="74" t="s">
        <v>341</v>
      </c>
      <c r="B23" s="779">
        <v>480</v>
      </c>
      <c r="C23" s="550">
        <v>480</v>
      </c>
      <c r="D23" s="550">
        <v>480</v>
      </c>
      <c r="E23" s="551">
        <v>480</v>
      </c>
      <c r="F23" s="551">
        <v>480</v>
      </c>
      <c r="G23" s="1036">
        <f>F23+F24+F25+F26</f>
        <v>7566.41</v>
      </c>
    </row>
    <row r="24" spans="1:9" ht="20.100000000000001" customHeight="1">
      <c r="A24" s="74" t="s">
        <v>49</v>
      </c>
      <c r="B24" s="778">
        <v>5282</v>
      </c>
      <c r="C24" s="541">
        <v>5940</v>
      </c>
      <c r="D24" s="541">
        <v>6000</v>
      </c>
      <c r="E24" s="419">
        <v>6640</v>
      </c>
      <c r="F24" s="419">
        <v>6783.71</v>
      </c>
      <c r="G24" s="1037"/>
    </row>
    <row r="25" spans="1:9" ht="20.100000000000001" customHeight="1">
      <c r="A25" s="74" t="s">
        <v>933</v>
      </c>
      <c r="B25" s="778">
        <v>250</v>
      </c>
      <c r="C25" s="541">
        <v>325</v>
      </c>
      <c r="D25" s="541">
        <v>360</v>
      </c>
      <c r="E25" s="419">
        <v>360</v>
      </c>
      <c r="F25" s="419">
        <v>302.7</v>
      </c>
      <c r="G25" s="1037"/>
    </row>
    <row r="26" spans="1:9" ht="20.100000000000001" customHeight="1">
      <c r="A26" s="74" t="s">
        <v>46</v>
      </c>
      <c r="B26" s="782">
        <v>706</v>
      </c>
      <c r="C26" s="555">
        <v>0</v>
      </c>
      <c r="D26" s="555">
        <v>0</v>
      </c>
      <c r="E26" s="556">
        <v>0</v>
      </c>
      <c r="F26" s="556">
        <v>0</v>
      </c>
      <c r="G26" s="1038"/>
    </row>
    <row r="27" spans="1:9" ht="20.100000000000001" customHeight="1">
      <c r="A27" s="74" t="s">
        <v>715</v>
      </c>
      <c r="B27" s="783">
        <v>2700</v>
      </c>
      <c r="C27" s="548">
        <v>2000</v>
      </c>
      <c r="D27" s="548">
        <v>2000</v>
      </c>
      <c r="E27" s="549">
        <v>2000</v>
      </c>
      <c r="F27" s="884">
        <f>'642 PAYROLL'!G63</f>
        <v>1500</v>
      </c>
    </row>
    <row r="28" spans="1:9" ht="20.100000000000001" customHeight="1">
      <c r="A28" s="71" t="s">
        <v>48</v>
      </c>
      <c r="B28" s="769">
        <v>11954</v>
      </c>
      <c r="C28" s="538">
        <v>0</v>
      </c>
      <c r="D28" s="538">
        <v>0</v>
      </c>
      <c r="E28" s="72">
        <v>0</v>
      </c>
      <c r="F28" s="72">
        <v>0</v>
      </c>
    </row>
    <row r="29" spans="1:9" ht="20.100000000000001" customHeight="1">
      <c r="A29" s="71" t="s">
        <v>776</v>
      </c>
      <c r="B29" s="769">
        <v>63388</v>
      </c>
      <c r="C29" s="540">
        <v>119514.58</v>
      </c>
      <c r="D29" s="540">
        <v>142208.49</v>
      </c>
      <c r="E29" s="855">
        <v>147519.25</v>
      </c>
      <c r="F29" s="633">
        <f>'642 PAYROLL'!G64</f>
        <v>154803.54737500005</v>
      </c>
    </row>
    <row r="30" spans="1:9" ht="20.100000000000001" customHeight="1">
      <c r="A30" s="417" t="s">
        <v>60</v>
      </c>
      <c r="B30" s="784">
        <v>4625</v>
      </c>
      <c r="C30" s="540"/>
      <c r="D30" s="540"/>
      <c r="E30" s="76"/>
      <c r="F30" s="76"/>
    </row>
    <row r="31" spans="1:9" ht="20.100000000000001" customHeight="1">
      <c r="A31" s="348" t="s">
        <v>606</v>
      </c>
      <c r="B31" s="775"/>
      <c r="C31" s="392">
        <v>-9564.0499999999993</v>
      </c>
      <c r="D31" s="540"/>
      <c r="E31" s="76"/>
      <c r="F31" s="76"/>
    </row>
    <row r="32" spans="1:9" ht="20.100000000000001" customHeight="1">
      <c r="A32" s="71" t="s">
        <v>856</v>
      </c>
      <c r="B32" s="769"/>
      <c r="C32" s="540"/>
      <c r="D32" s="540">
        <v>-7206</v>
      </c>
      <c r="E32" s="76"/>
      <c r="F32" s="76"/>
    </row>
    <row r="33" spans="1:6" ht="20.100000000000001" customHeight="1">
      <c r="A33" s="728" t="s">
        <v>884</v>
      </c>
      <c r="B33" s="785"/>
      <c r="C33" s="726"/>
      <c r="D33" s="726">
        <v>-38000</v>
      </c>
      <c r="E33" s="727"/>
      <c r="F33" s="727"/>
    </row>
    <row r="34" spans="1:6" ht="20.100000000000001" customHeight="1">
      <c r="A34" s="786" t="s">
        <v>338</v>
      </c>
      <c r="B34" s="787">
        <f>SUM(B4:B32)</f>
        <v>451881</v>
      </c>
      <c r="C34" s="787">
        <f>SUM(C4:C32)</f>
        <v>512833.83</v>
      </c>
      <c r="D34" s="788">
        <f>SUM(D4:D32)</f>
        <v>594477.55000000005</v>
      </c>
      <c r="E34" s="869">
        <f>SUM(E4:E33)</f>
        <v>573920.16999999993</v>
      </c>
      <c r="F34" s="869">
        <f>SUM(F4:F32)</f>
        <v>575620.36839005421</v>
      </c>
    </row>
    <row r="35" spans="1:6" ht="11.25" customHeight="1">
      <c r="F35" s="126"/>
    </row>
    <row r="36" spans="1:6">
      <c r="F36" s="716"/>
    </row>
    <row r="37" spans="1:6" ht="15.75" customHeight="1"/>
  </sheetData>
  <mergeCells count="6">
    <mergeCell ref="G23:G26"/>
    <mergeCell ref="G10:G12"/>
    <mergeCell ref="C5:F5"/>
    <mergeCell ref="C6:F6"/>
    <mergeCell ref="G13:G15"/>
    <mergeCell ref="G21:G22"/>
  </mergeCells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S68"/>
  <sheetViews>
    <sheetView workbookViewId="0">
      <pane ySplit="1" topLeftCell="A2" activePane="bottomLeft" state="frozen"/>
      <selection pane="bottomLeft" activeCell="N39" sqref="N39"/>
    </sheetView>
  </sheetViews>
  <sheetFormatPr defaultRowHeight="12.75"/>
  <cols>
    <col min="1" max="1" width="15.5703125" style="803" customWidth="1"/>
    <col min="2" max="2" width="4.140625" style="803" customWidth="1"/>
    <col min="3" max="3" width="8.28515625" style="803" customWidth="1"/>
    <col min="4" max="4" width="5.5703125" style="803" customWidth="1"/>
    <col min="5" max="7" width="10.7109375" style="803" customWidth="1"/>
    <col min="8" max="8" width="6.140625" style="803" customWidth="1"/>
    <col min="9" max="9" width="6.28515625" style="803" customWidth="1"/>
    <col min="10" max="12" width="10.7109375" style="803" customWidth="1"/>
    <col min="13" max="13" width="4.140625" style="803" customWidth="1"/>
    <col min="14" max="14" width="6.5703125" style="803" customWidth="1"/>
    <col min="15" max="15" width="9.140625" style="803"/>
    <col min="16" max="17" width="10.140625" style="803" bestFit="1" customWidth="1"/>
    <col min="18" max="16384" width="9.140625" style="803"/>
  </cols>
  <sheetData>
    <row r="1" spans="1:19" ht="18.75" customHeight="1">
      <c r="A1" s="913" t="s">
        <v>118</v>
      </c>
      <c r="B1" s="914" t="s">
        <v>119</v>
      </c>
      <c r="C1" s="914" t="s">
        <v>120</v>
      </c>
      <c r="D1" s="914" t="s">
        <v>121</v>
      </c>
      <c r="E1" s="914" t="s">
        <v>714</v>
      </c>
      <c r="F1" s="914" t="s">
        <v>1014</v>
      </c>
      <c r="G1" s="914" t="s">
        <v>122</v>
      </c>
      <c r="H1" s="914" t="s">
        <v>123</v>
      </c>
      <c r="I1" s="914" t="s">
        <v>1000</v>
      </c>
      <c r="J1" s="914" t="s">
        <v>124</v>
      </c>
      <c r="K1" s="914" t="s">
        <v>733</v>
      </c>
      <c r="L1" s="915" t="s">
        <v>977</v>
      </c>
      <c r="M1" s="914" t="s">
        <v>157</v>
      </c>
    </row>
    <row r="2" spans="1:19" ht="15" customHeight="1">
      <c r="A2" s="916" t="s">
        <v>800</v>
      </c>
      <c r="B2" s="917">
        <v>10</v>
      </c>
      <c r="C2" s="918">
        <f>N2+M2</f>
        <v>19.5</v>
      </c>
      <c r="D2" s="917">
        <v>26</v>
      </c>
      <c r="E2" s="918">
        <f>106*C2*D2</f>
        <v>53742</v>
      </c>
      <c r="F2" s="918">
        <f>9*C2*D2</f>
        <v>4563</v>
      </c>
      <c r="G2" s="918">
        <f>E2+F2</f>
        <v>58305</v>
      </c>
      <c r="H2" s="917">
        <v>3360</v>
      </c>
      <c r="I2" s="917">
        <v>200</v>
      </c>
      <c r="J2" s="918">
        <f>G2+H2+I2</f>
        <v>61865</v>
      </c>
      <c r="K2" s="919">
        <v>36825</v>
      </c>
      <c r="L2" s="917" t="s">
        <v>779</v>
      </c>
      <c r="M2" s="920">
        <v>1.3</v>
      </c>
      <c r="N2" s="803">
        <v>18.2</v>
      </c>
    </row>
    <row r="3" spans="1:19" ht="15" customHeight="1">
      <c r="A3" s="921" t="s">
        <v>701</v>
      </c>
      <c r="B3" s="922">
        <v>7</v>
      </c>
      <c r="C3" s="923">
        <f>N2+M3</f>
        <v>19.2</v>
      </c>
      <c r="D3" s="922">
        <v>26</v>
      </c>
      <c r="E3" s="923">
        <f>106*C3*D3</f>
        <v>52915.199999999997</v>
      </c>
      <c r="F3" s="923">
        <f>9*C3*D3</f>
        <v>4492.7999999999993</v>
      </c>
      <c r="G3" s="923">
        <f>E3+F3</f>
        <v>57408</v>
      </c>
      <c r="H3" s="922">
        <v>3660</v>
      </c>
      <c r="I3" s="922">
        <v>200</v>
      </c>
      <c r="J3" s="923">
        <f t="shared" ref="J3:J15" si="0">G3+H3+I3</f>
        <v>61268</v>
      </c>
      <c r="K3" s="924">
        <v>37878</v>
      </c>
      <c r="L3" s="922" t="s">
        <v>778</v>
      </c>
      <c r="M3" s="925">
        <v>1</v>
      </c>
    </row>
    <row r="4" spans="1:19" ht="15" customHeight="1">
      <c r="A4" s="926" t="s">
        <v>801</v>
      </c>
      <c r="B4" s="927">
        <v>6</v>
      </c>
      <c r="C4" s="928">
        <f>N2+M4</f>
        <v>19.099999999999998</v>
      </c>
      <c r="D4" s="927">
        <v>26</v>
      </c>
      <c r="E4" s="928">
        <f>106*C4*D4</f>
        <v>52639.599999999991</v>
      </c>
      <c r="F4" s="928">
        <f>9*C4*D4</f>
        <v>4469.3999999999996</v>
      </c>
      <c r="G4" s="928">
        <f>E4+F4</f>
        <v>57108.999999999993</v>
      </c>
      <c r="H4" s="927">
        <v>3960</v>
      </c>
      <c r="I4" s="927">
        <v>200</v>
      </c>
      <c r="J4" s="928">
        <f t="shared" si="0"/>
        <v>61268.999999999993</v>
      </c>
      <c r="K4" s="929">
        <v>38299</v>
      </c>
      <c r="L4" s="927" t="s">
        <v>782</v>
      </c>
      <c r="M4" s="930">
        <v>0.9</v>
      </c>
    </row>
    <row r="5" spans="1:19" ht="15" customHeight="1">
      <c r="A5" s="916" t="s">
        <v>1003</v>
      </c>
      <c r="B5" s="917">
        <v>9</v>
      </c>
      <c r="C5" s="918">
        <v>16.97</v>
      </c>
      <c r="D5" s="917">
        <v>26</v>
      </c>
      <c r="E5" s="918">
        <f t="shared" ref="E5:E17" si="1">106*C5*D5</f>
        <v>46769.32</v>
      </c>
      <c r="F5" s="918">
        <f t="shared" ref="F5:F17" si="2">9*C5*D5</f>
        <v>3970.9799999999996</v>
      </c>
      <c r="G5" s="918">
        <f t="shared" ref="G5:G17" si="3">E5+F5</f>
        <v>50740.3</v>
      </c>
      <c r="H5" s="917">
        <v>1200</v>
      </c>
      <c r="I5" s="917">
        <v>200</v>
      </c>
      <c r="J5" s="918">
        <f t="shared" si="0"/>
        <v>52140.3</v>
      </c>
      <c r="K5" s="919">
        <v>36797</v>
      </c>
      <c r="L5" s="917" t="s">
        <v>780</v>
      </c>
      <c r="M5" s="920">
        <v>1.2</v>
      </c>
      <c r="N5" s="803">
        <v>15.77</v>
      </c>
    </row>
    <row r="6" spans="1:19" ht="15" customHeight="1">
      <c r="A6" s="931" t="s">
        <v>1001</v>
      </c>
      <c r="B6" s="932">
        <v>7</v>
      </c>
      <c r="C6" s="933">
        <f>N5+M6</f>
        <v>16.77</v>
      </c>
      <c r="D6" s="932">
        <v>26</v>
      </c>
      <c r="E6" s="933">
        <f>106*C6*D6</f>
        <v>46218.119999999995</v>
      </c>
      <c r="F6" s="933">
        <f>9*C6*D6</f>
        <v>3924.1800000000003</v>
      </c>
      <c r="G6" s="933">
        <f>E6+F6</f>
        <v>50142.299999999996</v>
      </c>
      <c r="H6" s="922">
        <v>2160</v>
      </c>
      <c r="I6" s="922">
        <v>200</v>
      </c>
      <c r="J6" s="923">
        <f t="shared" si="0"/>
        <v>52502.299999999996</v>
      </c>
      <c r="K6" s="934">
        <v>37885</v>
      </c>
      <c r="L6" s="932" t="s">
        <v>781</v>
      </c>
      <c r="M6" s="935">
        <v>1</v>
      </c>
    </row>
    <row r="7" spans="1:19" ht="15" customHeight="1">
      <c r="A7" s="926" t="s">
        <v>872</v>
      </c>
      <c r="B7" s="927">
        <v>5</v>
      </c>
      <c r="C7" s="928">
        <f>N5+M7</f>
        <v>16.57</v>
      </c>
      <c r="D7" s="927">
        <v>26</v>
      </c>
      <c r="E7" s="928">
        <f>106*C7*D7</f>
        <v>45666.92</v>
      </c>
      <c r="F7" s="928">
        <f>9*C7*D7</f>
        <v>3877.38</v>
      </c>
      <c r="G7" s="928">
        <f>E7+F7</f>
        <v>49544.299999999996</v>
      </c>
      <c r="H7" s="927">
        <v>2760</v>
      </c>
      <c r="I7" s="927">
        <v>200</v>
      </c>
      <c r="J7" s="928">
        <f t="shared" si="0"/>
        <v>52504.299999999996</v>
      </c>
      <c r="K7" s="929">
        <v>38942</v>
      </c>
      <c r="L7" s="927" t="s">
        <v>125</v>
      </c>
      <c r="M7" s="930">
        <v>0.8</v>
      </c>
    </row>
    <row r="8" spans="1:19" ht="15" customHeight="1">
      <c r="A8" s="916" t="s">
        <v>853</v>
      </c>
      <c r="B8" s="917">
        <v>10</v>
      </c>
      <c r="C8" s="918">
        <f>N12+M8</f>
        <v>15.930000000000001</v>
      </c>
      <c r="D8" s="917">
        <v>26</v>
      </c>
      <c r="E8" s="918">
        <f t="shared" ref="E8:E13" si="4">106*C8*D8</f>
        <v>43903.08</v>
      </c>
      <c r="F8" s="918">
        <f t="shared" ref="F8:F13" si="5">9*C8*D8</f>
        <v>3727.62</v>
      </c>
      <c r="G8" s="918">
        <f t="shared" ref="G8:G13" si="6">E8+F8</f>
        <v>47630.700000000004</v>
      </c>
      <c r="H8" s="917">
        <v>4200</v>
      </c>
      <c r="I8" s="917">
        <v>200</v>
      </c>
      <c r="J8" s="918">
        <f t="shared" si="0"/>
        <v>52030.700000000004</v>
      </c>
      <c r="K8" s="919">
        <v>36878</v>
      </c>
      <c r="L8" s="917" t="s">
        <v>785</v>
      </c>
      <c r="M8" s="920">
        <v>1.3</v>
      </c>
      <c r="O8" s="936" t="s">
        <v>854</v>
      </c>
    </row>
    <row r="9" spans="1:19" ht="15" customHeight="1">
      <c r="A9" s="921" t="s">
        <v>1004</v>
      </c>
      <c r="B9" s="922">
        <v>4</v>
      </c>
      <c r="C9" s="923">
        <v>15.33</v>
      </c>
      <c r="D9" s="922">
        <v>26</v>
      </c>
      <c r="E9" s="923">
        <f>106*C9*D9</f>
        <v>42249.48</v>
      </c>
      <c r="F9" s="923">
        <f>9*C9*D9</f>
        <v>3587.22</v>
      </c>
      <c r="G9" s="923">
        <f>E9+F9</f>
        <v>45836.700000000004</v>
      </c>
      <c r="H9" s="922">
        <v>600</v>
      </c>
      <c r="I9" s="922">
        <v>200</v>
      </c>
      <c r="J9" s="923">
        <f t="shared" si="0"/>
        <v>46636.700000000004</v>
      </c>
      <c r="K9" s="924">
        <v>37277</v>
      </c>
      <c r="L9" s="922" t="s">
        <v>905</v>
      </c>
      <c r="M9" s="925">
        <v>0.7</v>
      </c>
    </row>
    <row r="10" spans="1:19" ht="15" customHeight="1">
      <c r="A10" s="921" t="s">
        <v>928</v>
      </c>
      <c r="B10" s="922">
        <v>7</v>
      </c>
      <c r="C10" s="923">
        <f>N12+M10</f>
        <v>15.63</v>
      </c>
      <c r="D10" s="922">
        <v>26</v>
      </c>
      <c r="E10" s="923">
        <f>106*C10*D10</f>
        <v>43076.28</v>
      </c>
      <c r="F10" s="923">
        <f>9*C10*D10</f>
        <v>3657.4200000000005</v>
      </c>
      <c r="G10" s="923">
        <f>E10+F10</f>
        <v>46733.7</v>
      </c>
      <c r="H10" s="922">
        <v>2760</v>
      </c>
      <c r="I10" s="922">
        <v>200</v>
      </c>
      <c r="J10" s="923">
        <f t="shared" si="0"/>
        <v>49693.7</v>
      </c>
      <c r="K10" s="924">
        <v>38062</v>
      </c>
      <c r="L10" s="922" t="s">
        <v>786</v>
      </c>
      <c r="M10" s="925">
        <v>1</v>
      </c>
    </row>
    <row r="11" spans="1:19" ht="15" customHeight="1">
      <c r="A11" s="921" t="s">
        <v>873</v>
      </c>
      <c r="B11" s="922">
        <v>6</v>
      </c>
      <c r="C11" s="923">
        <f>N12+M11</f>
        <v>15.530000000000001</v>
      </c>
      <c r="D11" s="922">
        <v>26</v>
      </c>
      <c r="E11" s="923">
        <f>106*C11*D11</f>
        <v>42800.68</v>
      </c>
      <c r="F11" s="923">
        <f>9*C11*D11</f>
        <v>3634.0200000000004</v>
      </c>
      <c r="G11" s="923">
        <f>E11+F11</f>
        <v>46434.7</v>
      </c>
      <c r="H11" s="922">
        <v>2160</v>
      </c>
      <c r="I11" s="922">
        <v>200</v>
      </c>
      <c r="J11" s="923">
        <f t="shared" si="0"/>
        <v>48794.7</v>
      </c>
      <c r="K11" s="924">
        <v>38249</v>
      </c>
      <c r="L11" s="922" t="s">
        <v>906</v>
      </c>
      <c r="M11" s="925">
        <v>0.9</v>
      </c>
      <c r="N11" s="936"/>
      <c r="O11" s="936"/>
      <c r="P11" s="936"/>
      <c r="Q11" s="936"/>
      <c r="R11" s="936"/>
      <c r="S11" s="936"/>
    </row>
    <row r="12" spans="1:19" ht="15" customHeight="1">
      <c r="A12" s="921" t="s">
        <v>702</v>
      </c>
      <c r="B12" s="922">
        <v>5</v>
      </c>
      <c r="C12" s="923">
        <f>N12+M12</f>
        <v>15.430000000000001</v>
      </c>
      <c r="D12" s="922">
        <v>26</v>
      </c>
      <c r="E12" s="923">
        <f t="shared" si="4"/>
        <v>42525.08</v>
      </c>
      <c r="F12" s="923">
        <f t="shared" si="5"/>
        <v>3610.62</v>
      </c>
      <c r="G12" s="923">
        <f t="shared" si="6"/>
        <v>46135.700000000004</v>
      </c>
      <c r="H12" s="922">
        <v>1800</v>
      </c>
      <c r="I12" s="922">
        <v>200</v>
      </c>
      <c r="J12" s="923">
        <f t="shared" si="0"/>
        <v>48135.700000000004</v>
      </c>
      <c r="K12" s="924">
        <v>38628</v>
      </c>
      <c r="L12" s="922" t="s">
        <v>708</v>
      </c>
      <c r="M12" s="925">
        <v>0.8</v>
      </c>
      <c r="N12" s="803">
        <v>14.63</v>
      </c>
    </row>
    <row r="13" spans="1:19" ht="15" customHeight="1">
      <c r="A13" s="921" t="s">
        <v>703</v>
      </c>
      <c r="B13" s="922">
        <v>5</v>
      </c>
      <c r="C13" s="923">
        <f>N12+M13</f>
        <v>15.430000000000001</v>
      </c>
      <c r="D13" s="922">
        <v>26</v>
      </c>
      <c r="E13" s="923">
        <f t="shared" si="4"/>
        <v>42525.08</v>
      </c>
      <c r="F13" s="923">
        <f t="shared" si="5"/>
        <v>3610.62</v>
      </c>
      <c r="G13" s="923">
        <f t="shared" si="6"/>
        <v>46135.700000000004</v>
      </c>
      <c r="H13" s="922">
        <v>1560</v>
      </c>
      <c r="I13" s="922">
        <v>200</v>
      </c>
      <c r="J13" s="923">
        <f t="shared" si="0"/>
        <v>47895.700000000004</v>
      </c>
      <c r="K13" s="924">
        <v>38677</v>
      </c>
      <c r="L13" s="922" t="s">
        <v>784</v>
      </c>
      <c r="M13" s="925">
        <v>0.8</v>
      </c>
    </row>
    <row r="14" spans="1:19" ht="15" customHeight="1">
      <c r="A14" s="926" t="s">
        <v>1002</v>
      </c>
      <c r="B14" s="927">
        <v>4</v>
      </c>
      <c r="C14" s="928">
        <f>N12+M14</f>
        <v>15.33</v>
      </c>
      <c r="D14" s="927">
        <v>26</v>
      </c>
      <c r="E14" s="928">
        <f>106*C14*D14</f>
        <v>42249.48</v>
      </c>
      <c r="F14" s="928">
        <f>9*C14*D14</f>
        <v>3587.22</v>
      </c>
      <c r="G14" s="928">
        <f>E14+F14</f>
        <v>45836.700000000004</v>
      </c>
      <c r="H14" s="927">
        <v>3600</v>
      </c>
      <c r="I14" s="927">
        <v>200</v>
      </c>
      <c r="J14" s="928">
        <f t="shared" si="0"/>
        <v>49636.700000000004</v>
      </c>
      <c r="K14" s="929">
        <v>38215</v>
      </c>
      <c r="L14" s="927" t="s">
        <v>783</v>
      </c>
      <c r="M14" s="930">
        <v>0.7</v>
      </c>
    </row>
    <row r="15" spans="1:19" ht="15" customHeight="1">
      <c r="A15" s="937" t="s">
        <v>704</v>
      </c>
      <c r="B15" s="938">
        <v>5</v>
      </c>
      <c r="C15" s="939">
        <f>N15+M15</f>
        <v>14.07</v>
      </c>
      <c r="D15" s="938">
        <v>26</v>
      </c>
      <c r="E15" s="939">
        <f>106*C15*D15</f>
        <v>38776.92</v>
      </c>
      <c r="F15" s="939">
        <f>9*C15*D15</f>
        <v>3292.38</v>
      </c>
      <c r="G15" s="939">
        <f>E15+F15</f>
        <v>42069.299999999996</v>
      </c>
      <c r="H15" s="917">
        <v>0</v>
      </c>
      <c r="I15" s="917">
        <v>200</v>
      </c>
      <c r="J15" s="918">
        <f t="shared" si="0"/>
        <v>42269.299999999996</v>
      </c>
      <c r="K15" s="940">
        <v>38942</v>
      </c>
      <c r="L15" s="938" t="s">
        <v>125</v>
      </c>
      <c r="M15" s="941">
        <v>0.8</v>
      </c>
      <c r="N15" s="803">
        <v>13.27</v>
      </c>
      <c r="O15" s="803" t="s">
        <v>709</v>
      </c>
    </row>
    <row r="16" spans="1:19" ht="15" customHeight="1">
      <c r="A16" s="921" t="s">
        <v>705</v>
      </c>
      <c r="B16" s="922">
        <v>3</v>
      </c>
      <c r="C16" s="923">
        <f>N15+M16</f>
        <v>13.87</v>
      </c>
      <c r="D16" s="922">
        <v>26</v>
      </c>
      <c r="E16" s="923">
        <f t="shared" si="1"/>
        <v>38225.72</v>
      </c>
      <c r="F16" s="923">
        <f t="shared" si="2"/>
        <v>3245.58</v>
      </c>
      <c r="G16" s="923">
        <f t="shared" si="3"/>
        <v>41471.300000000003</v>
      </c>
      <c r="H16" s="922">
        <v>960</v>
      </c>
      <c r="I16" s="922">
        <v>200</v>
      </c>
      <c r="J16" s="923">
        <f t="shared" ref="J16:J31" si="7">G16+H16+I16</f>
        <v>42631.3</v>
      </c>
      <c r="K16" s="924">
        <v>39378</v>
      </c>
      <c r="L16" s="922" t="s">
        <v>137</v>
      </c>
      <c r="M16" s="925">
        <v>0.6</v>
      </c>
      <c r="N16" s="803">
        <v>12.53</v>
      </c>
      <c r="O16" s="803" t="s">
        <v>710</v>
      </c>
    </row>
    <row r="17" spans="1:16" ht="15" customHeight="1">
      <c r="A17" s="921" t="s">
        <v>1033</v>
      </c>
      <c r="B17" s="922">
        <v>3</v>
      </c>
      <c r="C17" s="923">
        <f>N15+M17</f>
        <v>13.87</v>
      </c>
      <c r="D17" s="922">
        <v>26</v>
      </c>
      <c r="E17" s="923">
        <f t="shared" si="1"/>
        <v>38225.72</v>
      </c>
      <c r="F17" s="923">
        <f t="shared" si="2"/>
        <v>3245.58</v>
      </c>
      <c r="G17" s="923">
        <f t="shared" si="3"/>
        <v>41471.300000000003</v>
      </c>
      <c r="H17" s="922">
        <v>2160</v>
      </c>
      <c r="I17" s="922">
        <v>200</v>
      </c>
      <c r="J17" s="923">
        <f t="shared" si="7"/>
        <v>43831.3</v>
      </c>
      <c r="K17" s="924">
        <v>39377</v>
      </c>
      <c r="L17" s="922" t="s">
        <v>137</v>
      </c>
      <c r="M17" s="925">
        <v>0.6</v>
      </c>
    </row>
    <row r="18" spans="1:16" ht="15" customHeight="1">
      <c r="A18" s="921" t="s">
        <v>929</v>
      </c>
      <c r="B18" s="922">
        <v>3</v>
      </c>
      <c r="C18" s="923">
        <f>N15+M18</f>
        <v>13.87</v>
      </c>
      <c r="D18" s="922">
        <v>26</v>
      </c>
      <c r="E18" s="923">
        <f t="shared" ref="E18:E29" si="8">106*C18*D18</f>
        <v>38225.72</v>
      </c>
      <c r="F18" s="923">
        <f t="shared" ref="F18:F29" si="9">9*C18*D18</f>
        <v>3245.58</v>
      </c>
      <c r="G18" s="923">
        <f t="shared" ref="G18:G29" si="10">E18+F18</f>
        <v>41471.300000000003</v>
      </c>
      <c r="H18" s="922">
        <v>960</v>
      </c>
      <c r="I18" s="922">
        <v>200</v>
      </c>
      <c r="J18" s="923">
        <f t="shared" si="7"/>
        <v>42631.3</v>
      </c>
      <c r="K18" s="924">
        <v>39380</v>
      </c>
      <c r="L18" s="922" t="s">
        <v>137</v>
      </c>
      <c r="M18" s="925">
        <v>0.6</v>
      </c>
    </row>
    <row r="19" spans="1:16" ht="15" customHeight="1">
      <c r="A19" s="921" t="s">
        <v>706</v>
      </c>
      <c r="B19" s="922">
        <v>3</v>
      </c>
      <c r="C19" s="923">
        <f>N15+M19</f>
        <v>13.87</v>
      </c>
      <c r="D19" s="922">
        <v>26</v>
      </c>
      <c r="E19" s="923">
        <f t="shared" si="8"/>
        <v>38225.72</v>
      </c>
      <c r="F19" s="923">
        <f t="shared" si="9"/>
        <v>3245.58</v>
      </c>
      <c r="G19" s="923">
        <f t="shared" si="10"/>
        <v>41471.300000000003</v>
      </c>
      <c r="H19" s="922">
        <v>960</v>
      </c>
      <c r="I19" s="922">
        <v>200</v>
      </c>
      <c r="J19" s="923">
        <f t="shared" si="7"/>
        <v>42631.3</v>
      </c>
      <c r="K19" s="924">
        <v>39488</v>
      </c>
      <c r="L19" s="922" t="s">
        <v>787</v>
      </c>
      <c r="M19" s="925">
        <v>0.6</v>
      </c>
    </row>
    <row r="20" spans="1:16" ht="15" customHeight="1">
      <c r="A20" s="921" t="s">
        <v>806</v>
      </c>
      <c r="B20" s="922">
        <v>3</v>
      </c>
      <c r="C20" s="923">
        <f>N15+M20</f>
        <v>13.87</v>
      </c>
      <c r="D20" s="922">
        <v>26</v>
      </c>
      <c r="E20" s="923">
        <f t="shared" si="8"/>
        <v>38225.72</v>
      </c>
      <c r="F20" s="923">
        <f t="shared" si="9"/>
        <v>3245.58</v>
      </c>
      <c r="G20" s="923">
        <f t="shared" si="10"/>
        <v>41471.300000000003</v>
      </c>
      <c r="H20" s="922">
        <v>0</v>
      </c>
      <c r="I20" s="922">
        <v>200</v>
      </c>
      <c r="J20" s="923">
        <f t="shared" si="7"/>
        <v>41671.300000000003</v>
      </c>
      <c r="K20" s="924">
        <v>39649</v>
      </c>
      <c r="L20" s="922" t="s">
        <v>807</v>
      </c>
      <c r="M20" s="925">
        <v>0.6</v>
      </c>
    </row>
    <row r="21" spans="1:16" ht="15" customHeight="1">
      <c r="A21" s="921" t="s">
        <v>777</v>
      </c>
      <c r="B21" s="922">
        <v>2</v>
      </c>
      <c r="C21" s="923">
        <f>N15+M21</f>
        <v>13.719999999999999</v>
      </c>
      <c r="D21" s="922">
        <v>26</v>
      </c>
      <c r="E21" s="923">
        <f t="shared" ref="E21:E25" si="11">106*C21*D21</f>
        <v>37812.32</v>
      </c>
      <c r="F21" s="923">
        <f t="shared" ref="F21:F25" si="12">9*C21*D21</f>
        <v>3210.4799999999996</v>
      </c>
      <c r="G21" s="923">
        <f t="shared" ref="G21:G25" si="13">E21+F21</f>
        <v>41022.800000000003</v>
      </c>
      <c r="H21" s="922">
        <v>0</v>
      </c>
      <c r="I21" s="922">
        <v>200</v>
      </c>
      <c r="J21" s="923">
        <f t="shared" si="7"/>
        <v>41222.800000000003</v>
      </c>
      <c r="K21" s="924">
        <v>39860</v>
      </c>
      <c r="L21" s="922" t="s">
        <v>788</v>
      </c>
      <c r="M21" s="925">
        <v>0.45</v>
      </c>
    </row>
    <row r="22" spans="1:16" ht="15" customHeight="1">
      <c r="A22" s="921" t="s">
        <v>930</v>
      </c>
      <c r="B22" s="922">
        <v>2</v>
      </c>
      <c r="C22" s="923">
        <f>N15+M22</f>
        <v>13.719999999999999</v>
      </c>
      <c r="D22" s="922">
        <v>26</v>
      </c>
      <c r="E22" s="923">
        <f t="shared" si="11"/>
        <v>37812.32</v>
      </c>
      <c r="F22" s="923">
        <f t="shared" si="12"/>
        <v>3210.4799999999996</v>
      </c>
      <c r="G22" s="923">
        <f t="shared" si="13"/>
        <v>41022.800000000003</v>
      </c>
      <c r="H22" s="922">
        <v>1560</v>
      </c>
      <c r="I22" s="922">
        <v>200</v>
      </c>
      <c r="J22" s="923">
        <f t="shared" si="7"/>
        <v>42782.8</v>
      </c>
      <c r="K22" s="924">
        <v>39860</v>
      </c>
      <c r="L22" s="922" t="s">
        <v>788</v>
      </c>
      <c r="M22" s="925">
        <v>0.45</v>
      </c>
    </row>
    <row r="23" spans="1:16" ht="15" customHeight="1">
      <c r="A23" s="921" t="s">
        <v>847</v>
      </c>
      <c r="B23" s="922">
        <v>2</v>
      </c>
      <c r="C23" s="923">
        <f>N15+M23</f>
        <v>13.719999999999999</v>
      </c>
      <c r="D23" s="922">
        <v>26</v>
      </c>
      <c r="E23" s="923">
        <f t="shared" si="11"/>
        <v>37812.32</v>
      </c>
      <c r="F23" s="923">
        <f t="shared" si="12"/>
        <v>3210.4799999999996</v>
      </c>
      <c r="G23" s="923">
        <f t="shared" si="13"/>
        <v>41022.800000000003</v>
      </c>
      <c r="H23" s="922">
        <v>0</v>
      </c>
      <c r="I23" s="922">
        <v>200</v>
      </c>
      <c r="J23" s="923">
        <f t="shared" si="7"/>
        <v>41222.800000000003</v>
      </c>
      <c r="K23" s="924">
        <v>39987</v>
      </c>
      <c r="L23" s="922" t="s">
        <v>850</v>
      </c>
      <c r="M23" s="925">
        <v>0.45</v>
      </c>
    </row>
    <row r="24" spans="1:16" ht="15" customHeight="1">
      <c r="A24" s="921" t="s">
        <v>848</v>
      </c>
      <c r="B24" s="922">
        <v>2</v>
      </c>
      <c r="C24" s="923">
        <f>N15+M24</f>
        <v>13.719999999999999</v>
      </c>
      <c r="D24" s="922">
        <v>26</v>
      </c>
      <c r="E24" s="923">
        <f t="shared" si="11"/>
        <v>37812.32</v>
      </c>
      <c r="F24" s="923">
        <f t="shared" si="12"/>
        <v>3210.4799999999996</v>
      </c>
      <c r="G24" s="923">
        <f t="shared" si="13"/>
        <v>41022.800000000003</v>
      </c>
      <c r="H24" s="922">
        <v>0</v>
      </c>
      <c r="I24" s="922">
        <v>200</v>
      </c>
      <c r="J24" s="923">
        <f t="shared" si="7"/>
        <v>41222.800000000003</v>
      </c>
      <c r="K24" s="924">
        <v>39987</v>
      </c>
      <c r="L24" s="922" t="s">
        <v>850</v>
      </c>
      <c r="M24" s="925">
        <v>0.45</v>
      </c>
      <c r="P24" s="942"/>
    </row>
    <row r="25" spans="1:16" ht="15" customHeight="1">
      <c r="A25" s="921" t="s">
        <v>849</v>
      </c>
      <c r="B25" s="922">
        <v>2</v>
      </c>
      <c r="C25" s="923">
        <f>N15+M25</f>
        <v>13.719999999999999</v>
      </c>
      <c r="D25" s="922">
        <v>26</v>
      </c>
      <c r="E25" s="923">
        <f t="shared" si="11"/>
        <v>37812.32</v>
      </c>
      <c r="F25" s="923">
        <f t="shared" si="12"/>
        <v>3210.4799999999996</v>
      </c>
      <c r="G25" s="923">
        <f t="shared" si="13"/>
        <v>41022.800000000003</v>
      </c>
      <c r="H25" s="922">
        <v>1200</v>
      </c>
      <c r="I25" s="922">
        <v>200</v>
      </c>
      <c r="J25" s="923">
        <f t="shared" si="7"/>
        <v>42422.8</v>
      </c>
      <c r="K25" s="924">
        <v>40000</v>
      </c>
      <c r="L25" s="922" t="s">
        <v>851</v>
      </c>
      <c r="M25" s="925">
        <v>0.45</v>
      </c>
    </row>
    <row r="26" spans="1:16" ht="14.45" customHeight="1">
      <c r="A26" s="921" t="s">
        <v>874</v>
      </c>
      <c r="B26" s="922">
        <v>2</v>
      </c>
      <c r="C26" s="923">
        <f>N15+M26</f>
        <v>13.719999999999999</v>
      </c>
      <c r="D26" s="922">
        <v>26</v>
      </c>
      <c r="E26" s="923">
        <f t="shared" si="8"/>
        <v>37812.32</v>
      </c>
      <c r="F26" s="923">
        <f t="shared" si="9"/>
        <v>3210.4799999999996</v>
      </c>
      <c r="G26" s="923">
        <f t="shared" si="10"/>
        <v>41022.800000000003</v>
      </c>
      <c r="H26" s="922">
        <v>0</v>
      </c>
      <c r="I26" s="922">
        <v>200</v>
      </c>
      <c r="J26" s="923">
        <f t="shared" si="7"/>
        <v>41222.800000000003</v>
      </c>
      <c r="K26" s="924">
        <v>40014</v>
      </c>
      <c r="L26" s="922" t="s">
        <v>852</v>
      </c>
      <c r="M26" s="925">
        <v>0.45</v>
      </c>
    </row>
    <row r="27" spans="1:16" ht="14.45" customHeight="1">
      <c r="A27" s="931" t="s">
        <v>931</v>
      </c>
      <c r="B27" s="932">
        <v>1</v>
      </c>
      <c r="C27" s="933">
        <f>N15+M27</f>
        <v>13.52</v>
      </c>
      <c r="D27" s="932">
        <v>26</v>
      </c>
      <c r="E27" s="933">
        <f t="shared" si="8"/>
        <v>37261.119999999995</v>
      </c>
      <c r="F27" s="933">
        <f t="shared" si="9"/>
        <v>3163.68</v>
      </c>
      <c r="G27" s="933">
        <f t="shared" si="10"/>
        <v>40424.799999999996</v>
      </c>
      <c r="H27" s="922">
        <v>0</v>
      </c>
      <c r="I27" s="922">
        <v>200</v>
      </c>
      <c r="J27" s="923">
        <f t="shared" si="7"/>
        <v>40624.799999999996</v>
      </c>
      <c r="K27" s="934">
        <v>40078</v>
      </c>
      <c r="L27" s="932" t="s">
        <v>852</v>
      </c>
      <c r="M27" s="935">
        <v>0.25</v>
      </c>
      <c r="O27" s="803" t="s">
        <v>278</v>
      </c>
    </row>
    <row r="28" spans="1:16" ht="14.45" customHeight="1">
      <c r="A28" s="921" t="s">
        <v>1034</v>
      </c>
      <c r="B28" s="922">
        <v>0</v>
      </c>
      <c r="C28" s="923">
        <f>N16</f>
        <v>12.53</v>
      </c>
      <c r="D28" s="922">
        <v>10.5</v>
      </c>
      <c r="E28" s="923">
        <f t="shared" si="8"/>
        <v>13945.889999999998</v>
      </c>
      <c r="F28" s="923">
        <f t="shared" si="9"/>
        <v>1184.085</v>
      </c>
      <c r="G28" s="923">
        <f t="shared" si="10"/>
        <v>15129.974999999999</v>
      </c>
      <c r="H28" s="922">
        <v>0</v>
      </c>
      <c r="I28" s="922">
        <v>200</v>
      </c>
      <c r="J28" s="923">
        <f t="shared" si="7"/>
        <v>15329.974999999999</v>
      </c>
      <c r="K28" s="924">
        <v>40419</v>
      </c>
      <c r="L28" s="922" t="s">
        <v>976</v>
      </c>
      <c r="M28" s="943">
        <v>0</v>
      </c>
    </row>
    <row r="29" spans="1:16" ht="14.45" customHeight="1">
      <c r="A29" s="931" t="s">
        <v>1034</v>
      </c>
      <c r="B29" s="932">
        <v>1</v>
      </c>
      <c r="C29" s="933">
        <f>N15+M29</f>
        <v>13.52</v>
      </c>
      <c r="D29" s="932">
        <v>15.5</v>
      </c>
      <c r="E29" s="933">
        <f t="shared" si="8"/>
        <v>22213.359999999997</v>
      </c>
      <c r="F29" s="933">
        <f t="shared" si="9"/>
        <v>1886.04</v>
      </c>
      <c r="G29" s="933">
        <f t="shared" si="10"/>
        <v>24099.399999999998</v>
      </c>
      <c r="H29" s="922">
        <v>0</v>
      </c>
      <c r="I29" s="922"/>
      <c r="J29" s="923">
        <f t="shared" si="7"/>
        <v>24099.399999999998</v>
      </c>
      <c r="K29" s="924">
        <v>40419</v>
      </c>
      <c r="L29" s="922" t="s">
        <v>976</v>
      </c>
      <c r="M29" s="943">
        <v>0.25</v>
      </c>
    </row>
    <row r="30" spans="1:16" ht="14.45" customHeight="1">
      <c r="A30" s="921" t="s">
        <v>975</v>
      </c>
      <c r="B30" s="922">
        <v>1</v>
      </c>
      <c r="C30" s="923">
        <f>N16</f>
        <v>12.53</v>
      </c>
      <c r="D30" s="922">
        <v>11</v>
      </c>
      <c r="E30" s="923">
        <f t="shared" ref="E30:E31" si="14">106*C30*D30</f>
        <v>14609.979999999998</v>
      </c>
      <c r="F30" s="923">
        <f t="shared" ref="F30:F31" si="15">9*C30*D30</f>
        <v>1240.47</v>
      </c>
      <c r="G30" s="923">
        <f t="shared" ref="G30:G31" si="16">E30+F30</f>
        <v>15850.449999999997</v>
      </c>
      <c r="H30" s="922">
        <v>0</v>
      </c>
      <c r="I30" s="922">
        <v>200</v>
      </c>
      <c r="J30" s="923">
        <f t="shared" si="7"/>
        <v>16050.449999999997</v>
      </c>
      <c r="K30" s="924">
        <v>40419</v>
      </c>
      <c r="L30" s="922" t="s">
        <v>976</v>
      </c>
      <c r="M30" s="943">
        <v>0</v>
      </c>
    </row>
    <row r="31" spans="1:16" ht="14.45" customHeight="1">
      <c r="A31" s="931" t="s">
        <v>975</v>
      </c>
      <c r="B31" s="932">
        <v>1</v>
      </c>
      <c r="C31" s="933">
        <f>N15+M31</f>
        <v>13.52</v>
      </c>
      <c r="D31" s="932">
        <v>15</v>
      </c>
      <c r="E31" s="933">
        <f t="shared" si="14"/>
        <v>21496.799999999999</v>
      </c>
      <c r="F31" s="933">
        <f t="shared" si="15"/>
        <v>1825.1999999999998</v>
      </c>
      <c r="G31" s="933">
        <f t="shared" si="16"/>
        <v>23322</v>
      </c>
      <c r="H31" s="927">
        <v>0</v>
      </c>
      <c r="I31" s="927"/>
      <c r="J31" s="928">
        <f t="shared" si="7"/>
        <v>23322</v>
      </c>
      <c r="K31" s="924">
        <v>40419</v>
      </c>
      <c r="L31" s="922" t="s">
        <v>976</v>
      </c>
      <c r="M31" s="943">
        <v>0.25</v>
      </c>
    </row>
    <row r="32" spans="1:16" ht="15" customHeight="1">
      <c r="A32" s="916" t="s">
        <v>127</v>
      </c>
      <c r="B32" s="917"/>
      <c r="C32" s="918"/>
      <c r="D32" s="917"/>
      <c r="E32" s="999">
        <f t="shared" ref="E32:J32" si="17">SUM(E2:E31)</f>
        <v>1163586.9099999995</v>
      </c>
      <c r="F32" s="918">
        <f t="shared" si="17"/>
        <v>98795.114999999976</v>
      </c>
      <c r="G32" s="999">
        <f t="shared" si="17"/>
        <v>1262382.0250000004</v>
      </c>
      <c r="H32" s="1000">
        <f t="shared" si="17"/>
        <v>41580</v>
      </c>
      <c r="I32" s="944">
        <f t="shared" si="17"/>
        <v>5600</v>
      </c>
      <c r="J32" s="1001">
        <f t="shared" si="17"/>
        <v>1309562.0250000004</v>
      </c>
      <c r="K32" s="936"/>
      <c r="L32" s="936"/>
      <c r="M32" s="936"/>
    </row>
    <row r="33" spans="1:14" ht="15" customHeight="1">
      <c r="A33" s="921" t="s">
        <v>128</v>
      </c>
      <c r="B33" s="922"/>
      <c r="C33" s="922" t="s">
        <v>1007</v>
      </c>
      <c r="D33" s="922"/>
      <c r="E33" s="922"/>
      <c r="F33" s="922"/>
      <c r="G33" s="922"/>
      <c r="H33" s="922"/>
      <c r="I33" s="945"/>
      <c r="J33" s="946">
        <v>65220</v>
      </c>
      <c r="K33" s="936"/>
      <c r="L33" s="936"/>
      <c r="M33" s="936"/>
    </row>
    <row r="34" spans="1:14" ht="15" customHeight="1">
      <c r="A34" s="921" t="s">
        <v>328</v>
      </c>
      <c r="B34" s="922"/>
      <c r="C34" s="922" t="s">
        <v>1006</v>
      </c>
      <c r="D34" s="922"/>
      <c r="E34" s="922"/>
      <c r="F34" s="922"/>
      <c r="G34" s="922"/>
      <c r="H34" s="922"/>
      <c r="I34" s="945"/>
      <c r="J34" s="946">
        <v>11869</v>
      </c>
      <c r="L34" s="936"/>
      <c r="M34" s="936"/>
    </row>
    <row r="35" spans="1:14" ht="15" customHeight="1">
      <c r="A35" s="921" t="s">
        <v>1008</v>
      </c>
      <c r="B35" s="922"/>
      <c r="C35" s="922"/>
      <c r="D35" s="922"/>
      <c r="E35" s="922"/>
      <c r="F35" s="922"/>
      <c r="G35" s="922"/>
      <c r="H35" s="922"/>
      <c r="I35" s="947"/>
      <c r="J35" s="948">
        <v>16124</v>
      </c>
      <c r="K35" s="936"/>
      <c r="L35" s="936"/>
      <c r="M35" s="936"/>
    </row>
    <row r="36" spans="1:14" ht="15" customHeight="1" thickBot="1">
      <c r="A36" s="949"/>
      <c r="B36" s="950"/>
      <c r="C36" s="950"/>
      <c r="D36" s="950"/>
      <c r="E36" s="950"/>
      <c r="F36" s="950"/>
      <c r="G36" s="950" t="s">
        <v>135</v>
      </c>
      <c r="H36" s="950"/>
      <c r="I36" s="951"/>
      <c r="J36" s="1002">
        <f>SUM(J32:J35)</f>
        <v>1402775.0250000004</v>
      </c>
      <c r="K36" s="936"/>
      <c r="L36" s="936"/>
      <c r="M36" s="936"/>
    </row>
    <row r="37" spans="1:14" ht="18.75" customHeight="1">
      <c r="A37" s="936"/>
      <c r="B37" s="936"/>
      <c r="C37" s="936"/>
      <c r="D37" s="936"/>
      <c r="E37" s="936"/>
      <c r="F37" s="936"/>
      <c r="G37" s="936"/>
      <c r="H37" s="936"/>
      <c r="I37" s="936"/>
      <c r="J37" s="936"/>
      <c r="K37" s="936"/>
      <c r="L37" s="936"/>
      <c r="M37" s="936"/>
    </row>
    <row r="38" spans="1:14" ht="18.75" customHeight="1">
      <c r="A38" s="952" t="s">
        <v>750</v>
      </c>
      <c r="B38" s="914" t="s">
        <v>119</v>
      </c>
      <c r="C38" s="914" t="s">
        <v>120</v>
      </c>
      <c r="D38" s="914" t="s">
        <v>121</v>
      </c>
      <c r="E38" s="914" t="s">
        <v>749</v>
      </c>
      <c r="F38" s="914" t="s">
        <v>950</v>
      </c>
      <c r="G38" s="914" t="s">
        <v>122</v>
      </c>
      <c r="H38" s="914" t="s">
        <v>123</v>
      </c>
      <c r="I38" s="914"/>
      <c r="J38" s="953" t="s">
        <v>748</v>
      </c>
      <c r="K38" s="914" t="s">
        <v>733</v>
      </c>
      <c r="L38" s="915" t="s">
        <v>1017</v>
      </c>
      <c r="M38" s="914" t="s">
        <v>157</v>
      </c>
    </row>
    <row r="39" spans="1:14" ht="18.75" customHeight="1">
      <c r="A39" s="921" t="s">
        <v>136</v>
      </c>
      <c r="B39" s="922">
        <v>5</v>
      </c>
      <c r="C39" s="923">
        <f>N39+M39</f>
        <v>41.589999999999996</v>
      </c>
      <c r="D39" s="922">
        <v>26</v>
      </c>
      <c r="E39" s="923">
        <f>C39*2080</f>
        <v>86507.199999999997</v>
      </c>
      <c r="F39" s="922"/>
      <c r="G39" s="923">
        <f t="shared" ref="G39:G46" si="18">E39+F39</f>
        <v>86507.199999999997</v>
      </c>
      <c r="H39" s="922"/>
      <c r="I39" s="945">
        <v>200</v>
      </c>
      <c r="J39" s="946">
        <f>G39+H39+I39</f>
        <v>86707.199999999997</v>
      </c>
      <c r="K39" s="954">
        <v>38626</v>
      </c>
      <c r="L39" s="922" t="s">
        <v>708</v>
      </c>
      <c r="M39" s="925">
        <v>0.8</v>
      </c>
      <c r="N39" s="803">
        <v>40.79</v>
      </c>
    </row>
    <row r="40" spans="1:14" ht="18.75" customHeight="1">
      <c r="A40" s="921" t="s">
        <v>712</v>
      </c>
      <c r="B40" s="922">
        <v>10</v>
      </c>
      <c r="C40" s="923">
        <f>N40+M40</f>
        <v>32.119999999999997</v>
      </c>
      <c r="D40" s="922">
        <v>26</v>
      </c>
      <c r="E40" s="923">
        <f>C40*2080</f>
        <v>66809.599999999991</v>
      </c>
      <c r="F40" s="923"/>
      <c r="G40" s="923">
        <f t="shared" si="18"/>
        <v>66809.599999999991</v>
      </c>
      <c r="H40" s="955">
        <v>2760</v>
      </c>
      <c r="I40" s="956">
        <v>200</v>
      </c>
      <c r="J40" s="946">
        <f>G40+H40+I40</f>
        <v>69769.599999999991</v>
      </c>
      <c r="K40" s="954">
        <v>37009</v>
      </c>
      <c r="L40" s="922" t="s">
        <v>789</v>
      </c>
      <c r="M40" s="925">
        <v>1.3</v>
      </c>
      <c r="N40" s="803">
        <v>30.82</v>
      </c>
    </row>
    <row r="41" spans="1:14" ht="25.5" customHeight="1">
      <c r="A41" s="957" t="s">
        <v>951</v>
      </c>
      <c r="B41" s="922">
        <v>8</v>
      </c>
      <c r="C41" s="923">
        <f>N41+M41</f>
        <v>25.400000000000002</v>
      </c>
      <c r="D41" s="922">
        <v>20</v>
      </c>
      <c r="E41" s="923">
        <f>C41*1520</f>
        <v>38608</v>
      </c>
      <c r="F41" s="958">
        <v>6</v>
      </c>
      <c r="G41" s="923">
        <f>C41*420</f>
        <v>10668</v>
      </c>
      <c r="H41" s="922"/>
      <c r="I41" s="945"/>
      <c r="J41" s="959">
        <f>E41+G41</f>
        <v>49276</v>
      </c>
      <c r="K41" s="954">
        <v>37781</v>
      </c>
      <c r="L41" s="922" t="s">
        <v>790</v>
      </c>
      <c r="M41" s="925">
        <v>1.1000000000000001</v>
      </c>
      <c r="N41" s="803">
        <v>24.3</v>
      </c>
    </row>
    <row r="42" spans="1:14" ht="18.75" customHeight="1">
      <c r="A42" s="921" t="s">
        <v>711</v>
      </c>
      <c r="B42" s="922">
        <v>6</v>
      </c>
      <c r="C42" s="923">
        <f t="shared" ref="C42" si="19">N42+M42</f>
        <v>17.84</v>
      </c>
      <c r="D42" s="922">
        <v>26</v>
      </c>
      <c r="E42" s="923">
        <f>C42*2080</f>
        <v>37107.199999999997</v>
      </c>
      <c r="F42" s="922"/>
      <c r="G42" s="923">
        <f t="shared" si="18"/>
        <v>37107.199999999997</v>
      </c>
      <c r="H42" s="922"/>
      <c r="I42" s="945"/>
      <c r="J42" s="959">
        <f t="shared" ref="J42:J46" si="20">G42+H42</f>
        <v>37107.199999999997</v>
      </c>
      <c r="K42" s="960">
        <v>38579</v>
      </c>
      <c r="L42" s="927" t="s">
        <v>707</v>
      </c>
      <c r="M42" s="930">
        <v>0.9</v>
      </c>
      <c r="N42" s="803">
        <v>16.940000000000001</v>
      </c>
    </row>
    <row r="43" spans="1:14" ht="18.75" customHeight="1">
      <c r="A43" s="921" t="s">
        <v>952</v>
      </c>
      <c r="B43" s="922"/>
      <c r="C43" s="923">
        <v>18.559999999999999</v>
      </c>
      <c r="D43" s="922">
        <v>11</v>
      </c>
      <c r="E43" s="923">
        <f>C43*416</f>
        <v>7720.9599999999991</v>
      </c>
      <c r="F43" s="922"/>
      <c r="G43" s="923">
        <f t="shared" si="18"/>
        <v>7720.9599999999991</v>
      </c>
      <c r="H43" s="922"/>
      <c r="I43" s="945"/>
      <c r="J43" s="959">
        <f t="shared" si="20"/>
        <v>7720.9599999999991</v>
      </c>
      <c r="K43" s="961"/>
      <c r="L43" s="962"/>
      <c r="M43" s="962"/>
      <c r="N43" s="803">
        <v>18.559999999999999</v>
      </c>
    </row>
    <row r="44" spans="1:14" ht="18.75" customHeight="1">
      <c r="A44" s="921" t="s">
        <v>953</v>
      </c>
      <c r="B44" s="922"/>
      <c r="C44" s="923">
        <v>11.12</v>
      </c>
      <c r="D44" s="922">
        <v>26</v>
      </c>
      <c r="E44" s="923">
        <f>C44*312</f>
        <v>3469.4399999999996</v>
      </c>
      <c r="F44" s="922"/>
      <c r="G44" s="923">
        <f t="shared" si="18"/>
        <v>3469.4399999999996</v>
      </c>
      <c r="H44" s="922"/>
      <c r="I44" s="945"/>
      <c r="J44" s="959">
        <f t="shared" si="20"/>
        <v>3469.4399999999996</v>
      </c>
      <c r="K44" s="961"/>
      <c r="L44" s="962"/>
      <c r="M44" s="962"/>
      <c r="N44" s="803">
        <v>11.12</v>
      </c>
    </row>
    <row r="45" spans="1:14" ht="18.75" customHeight="1">
      <c r="A45" s="921" t="s">
        <v>954</v>
      </c>
      <c r="B45" s="922"/>
      <c r="C45" s="923">
        <v>18.559999999999999</v>
      </c>
      <c r="D45" s="922">
        <v>26</v>
      </c>
      <c r="E45" s="923">
        <f>C45*936</f>
        <v>17372.16</v>
      </c>
      <c r="F45" s="922"/>
      <c r="G45" s="923">
        <f t="shared" si="18"/>
        <v>17372.16</v>
      </c>
      <c r="H45" s="922"/>
      <c r="I45" s="945"/>
      <c r="J45" s="959">
        <f t="shared" si="20"/>
        <v>17372.16</v>
      </c>
      <c r="K45" s="961"/>
      <c r="L45" s="962"/>
      <c r="M45" s="962"/>
      <c r="N45" s="803">
        <v>18.559999999999999</v>
      </c>
    </row>
    <row r="46" spans="1:14" ht="18.75" customHeight="1">
      <c r="A46" s="921" t="s">
        <v>955</v>
      </c>
      <c r="B46" s="963"/>
      <c r="C46" s="964">
        <v>52.89</v>
      </c>
      <c r="D46" s="965">
        <v>26</v>
      </c>
      <c r="E46" s="964">
        <f>C46*375</f>
        <v>19833.75</v>
      </c>
      <c r="F46" s="965"/>
      <c r="G46" s="966">
        <f t="shared" si="18"/>
        <v>19833.75</v>
      </c>
      <c r="H46" s="965"/>
      <c r="I46" s="967"/>
      <c r="J46" s="968">
        <f t="shared" si="20"/>
        <v>19833.75</v>
      </c>
      <c r="N46" s="803">
        <v>52.89</v>
      </c>
    </row>
    <row r="47" spans="1:14" ht="18.75" customHeight="1">
      <c r="A47" s="816"/>
      <c r="B47" s="969"/>
      <c r="C47" s="969" t="s">
        <v>138</v>
      </c>
      <c r="D47" s="969"/>
      <c r="E47" s="969"/>
      <c r="F47" s="969"/>
      <c r="G47" s="969"/>
      <c r="H47" s="969"/>
      <c r="I47" s="970"/>
      <c r="J47" s="971">
        <f>SUM(J39:J46)</f>
        <v>291256.31</v>
      </c>
    </row>
    <row r="48" spans="1:14" ht="18.75" customHeight="1" thickBot="1">
      <c r="A48" s="972"/>
      <c r="B48" s="973"/>
      <c r="C48" s="973"/>
      <c r="D48" s="973"/>
      <c r="E48" s="973"/>
      <c r="F48" s="973"/>
      <c r="G48" s="973"/>
      <c r="H48" s="973"/>
      <c r="I48" s="974"/>
      <c r="J48" s="975"/>
    </row>
    <row r="49" spans="1:17" ht="18.75" customHeight="1" thickBot="1">
      <c r="A49" s="976" t="s">
        <v>139</v>
      </c>
      <c r="B49" s="977"/>
      <c r="C49" s="977"/>
      <c r="D49" s="977"/>
      <c r="E49" s="977"/>
      <c r="F49" s="977"/>
      <c r="G49" s="977"/>
      <c r="H49" s="977"/>
      <c r="I49" s="978"/>
      <c r="J49" s="979">
        <f>J36+J47</f>
        <v>1694031.3350000004</v>
      </c>
    </row>
    <row r="50" spans="1:17" ht="12" customHeight="1"/>
    <row r="51" spans="1:17" ht="18.75" customHeight="1" thickBot="1">
      <c r="A51" s="980" t="s">
        <v>140</v>
      </c>
    </row>
    <row r="52" spans="1:17" ht="18.75" customHeight="1">
      <c r="A52" s="981" t="s">
        <v>141</v>
      </c>
      <c r="B52" s="982"/>
      <c r="C52" s="982"/>
      <c r="D52" s="982"/>
      <c r="E52" s="982"/>
      <c r="F52" s="982"/>
      <c r="G52" s="983">
        <f>J49*0.0765</f>
        <v>129593.39712750004</v>
      </c>
    </row>
    <row r="53" spans="1:17" ht="18.75" customHeight="1">
      <c r="A53" s="984" t="s">
        <v>944</v>
      </c>
      <c r="B53" s="962"/>
      <c r="C53" s="962"/>
      <c r="D53" s="962"/>
      <c r="E53" s="962"/>
      <c r="F53" s="962"/>
      <c r="G53" s="985">
        <v>4520</v>
      </c>
    </row>
    <row r="54" spans="1:17" ht="18.75" customHeight="1">
      <c r="A54" s="984" t="s">
        <v>1013</v>
      </c>
      <c r="B54" s="962"/>
      <c r="C54" s="962"/>
      <c r="D54" s="962"/>
      <c r="E54" s="962"/>
      <c r="F54" s="962"/>
      <c r="G54" s="985">
        <v>188738.84</v>
      </c>
    </row>
    <row r="55" spans="1:17" ht="18.75" customHeight="1">
      <c r="A55" s="984" t="s">
        <v>942</v>
      </c>
      <c r="B55" s="962"/>
      <c r="C55" s="962"/>
      <c r="D55" s="962"/>
      <c r="E55" s="962"/>
      <c r="F55" s="962"/>
      <c r="G55" s="985">
        <v>15397.27</v>
      </c>
    </row>
    <row r="56" spans="1:17" ht="18.75" customHeight="1">
      <c r="A56" s="984" t="s">
        <v>932</v>
      </c>
      <c r="B56" s="962"/>
      <c r="C56" s="962"/>
      <c r="D56" s="962"/>
      <c r="E56" s="962"/>
      <c r="F56" s="962"/>
      <c r="G56" s="985">
        <v>10437.700000000001</v>
      </c>
    </row>
    <row r="57" spans="1:17" ht="18.75" customHeight="1">
      <c r="A57" s="984" t="s">
        <v>797</v>
      </c>
      <c r="B57" s="962"/>
      <c r="C57" s="962"/>
      <c r="D57" s="962"/>
      <c r="E57" s="962"/>
      <c r="F57" s="962"/>
      <c r="G57" s="985">
        <f>(J36/100)*3.33*1.36*0.85</f>
        <v>53999.544032370024</v>
      </c>
      <c r="I57" s="1010" t="s">
        <v>946</v>
      </c>
      <c r="J57" s="987">
        <v>2011</v>
      </c>
      <c r="K57" s="988" t="s">
        <v>804</v>
      </c>
      <c r="L57" s="989" t="s">
        <v>794</v>
      </c>
    </row>
    <row r="58" spans="1:17" ht="18.75" customHeight="1">
      <c r="A58" s="984" t="s">
        <v>798</v>
      </c>
      <c r="B58" s="962"/>
      <c r="C58" s="962"/>
      <c r="D58" s="962"/>
      <c r="E58" s="962"/>
      <c r="F58" s="962"/>
      <c r="G58" s="985">
        <f>(J47/100)*0.44*1.36*0.85</f>
        <v>1481.4460951839999</v>
      </c>
      <c r="I58" s="1010" t="s">
        <v>947</v>
      </c>
      <c r="J58" s="987">
        <v>2011</v>
      </c>
      <c r="K58" s="988" t="s">
        <v>804</v>
      </c>
      <c r="L58" s="989" t="s">
        <v>795</v>
      </c>
    </row>
    <row r="59" spans="1:17" ht="18.75" customHeight="1">
      <c r="A59" s="984" t="s">
        <v>799</v>
      </c>
      <c r="B59" s="962"/>
      <c r="C59" s="962"/>
      <c r="D59" s="962"/>
      <c r="E59" s="962"/>
      <c r="F59" s="962"/>
      <c r="G59" s="985">
        <f>(14700/100)*5.68*1.36*0.85</f>
        <v>965.21375999999987</v>
      </c>
      <c r="I59" s="1010" t="s">
        <v>948</v>
      </c>
      <c r="J59" s="987">
        <v>2011</v>
      </c>
      <c r="K59" s="988" t="s">
        <v>805</v>
      </c>
      <c r="L59" s="989" t="s">
        <v>796</v>
      </c>
    </row>
    <row r="60" spans="1:17" ht="18.75" customHeight="1">
      <c r="A60" s="984" t="s">
        <v>1016</v>
      </c>
      <c r="B60" s="962"/>
      <c r="C60" s="962"/>
      <c r="D60" s="962"/>
      <c r="E60" s="962"/>
      <c r="F60" s="962"/>
      <c r="G60" s="985">
        <f>'641 BENEFITS'!F20</f>
        <v>-8383</v>
      </c>
      <c r="J60" s="986"/>
      <c r="K60" s="987"/>
      <c r="L60" s="1009"/>
      <c r="M60" s="1009"/>
      <c r="N60" s="989"/>
    </row>
    <row r="61" spans="1:17" ht="18.75" customHeight="1">
      <c r="A61" s="984" t="s">
        <v>803</v>
      </c>
      <c r="B61" s="962"/>
      <c r="C61" s="962"/>
      <c r="D61" s="962"/>
      <c r="E61" s="962"/>
      <c r="F61" s="962"/>
      <c r="G61" s="985">
        <v>15000</v>
      </c>
    </row>
    <row r="62" spans="1:17" ht="18.75" customHeight="1">
      <c r="A62" s="984" t="s">
        <v>945</v>
      </c>
      <c r="B62" s="962"/>
      <c r="C62" s="962"/>
      <c r="D62" s="962"/>
      <c r="E62" s="962"/>
      <c r="F62" s="962"/>
      <c r="G62" s="985">
        <v>7566.41</v>
      </c>
    </row>
    <row r="63" spans="1:17" ht="18.75" customHeight="1">
      <c r="A63" s="984" t="s">
        <v>150</v>
      </c>
      <c r="B63" s="962"/>
      <c r="C63" s="962"/>
      <c r="D63" s="962"/>
      <c r="E63" s="962"/>
      <c r="F63" s="962"/>
      <c r="G63" s="985">
        <v>1500</v>
      </c>
    </row>
    <row r="64" spans="1:17" ht="18.75" customHeight="1" thickBot="1">
      <c r="A64" s="990" t="s">
        <v>1005</v>
      </c>
      <c r="B64" s="989"/>
      <c r="C64" s="989"/>
      <c r="D64" s="989"/>
      <c r="E64" s="989"/>
      <c r="F64" s="989"/>
      <c r="G64" s="991">
        <f>(J49-J35-J46-J45-J43-J44)*0.095</f>
        <v>154803.54737500005</v>
      </c>
      <c r="Q64" s="942"/>
    </row>
    <row r="65" spans="1:7" ht="18.75" customHeight="1" thickTop="1" thickBot="1">
      <c r="A65" s="992" t="s">
        <v>151</v>
      </c>
      <c r="B65" s="993"/>
      <c r="C65" s="993"/>
      <c r="D65" s="993"/>
      <c r="E65" s="993"/>
      <c r="F65" s="993"/>
      <c r="G65" s="994">
        <f>SUM(G52:G64)</f>
        <v>575620.36839005409</v>
      </c>
    </row>
    <row r="66" spans="1:7" ht="18.75" customHeight="1" thickTop="1" thickBot="1">
      <c r="A66" s="995" t="s">
        <v>152</v>
      </c>
      <c r="B66" s="996"/>
      <c r="C66" s="996"/>
      <c r="D66" s="996"/>
      <c r="E66" s="996"/>
      <c r="F66" s="996"/>
      <c r="G66" s="997">
        <f>J49+G65</f>
        <v>2269651.7033900544</v>
      </c>
    </row>
    <row r="68" spans="1:7">
      <c r="E68" s="998"/>
    </row>
  </sheetData>
  <sortState ref="A7:L7">
    <sortCondition descending="1" ref="B7"/>
  </sortState>
  <phoneticPr fontId="19" type="noConversion"/>
  <printOptions horizontalCentered="1"/>
  <pageMargins left="0.75" right="0.75" top="0.45" bottom="0.3" header="0.25" footer="0"/>
  <pageSetup orientation="landscape" r:id="rId1"/>
  <headerFooter alignWithMargins="0">
    <oddHeader xml:space="preserve">&amp;C&amp;"Arial,Bold"&amp;14PAYROLL&amp;"Arial,Regular"&amp;10
</oddHeader>
    <oddFooter>&amp;L&amp;F, &amp;A&amp;C&amp;P / &amp;N&amp;R &amp;D, &amp;T</oddFooter>
  </headerFooter>
  <rowBreaks count="1" manualBreakCount="1">
    <brk id="3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pane ySplit="1" topLeftCell="A2" activePane="bottomLeft" state="frozen"/>
      <selection pane="bottomLeft" activeCell="J31" sqref="J31"/>
    </sheetView>
  </sheetViews>
  <sheetFormatPr defaultRowHeight="12.75"/>
  <cols>
    <col min="1" max="1" width="14.42578125" style="28" customWidth="1"/>
    <col min="2" max="2" width="10.85546875" style="28" customWidth="1"/>
    <col min="3" max="4" width="9.28515625" style="28" customWidth="1"/>
    <col min="5" max="6" width="8.5703125" style="28" customWidth="1"/>
    <col min="7" max="7" width="9.42578125" style="28" customWidth="1"/>
    <col min="8" max="8" width="9" style="28" customWidth="1"/>
    <col min="9" max="9" width="10.5703125" style="28" customWidth="1"/>
    <col min="10" max="10" width="11.28515625" style="28" bestFit="1" customWidth="1"/>
    <col min="11" max="11" width="9.140625" style="28"/>
    <col min="12" max="12" width="9.85546875" style="28" bestFit="1" customWidth="1"/>
    <col min="13" max="13" width="11.28515625" style="28" bestFit="1" customWidth="1"/>
    <col min="14" max="16384" width="9.140625" style="28"/>
  </cols>
  <sheetData>
    <row r="1" spans="1:10" s="412" customFormat="1" ht="21" customHeight="1">
      <c r="A1" s="803"/>
      <c r="B1" s="804" t="s">
        <v>476</v>
      </c>
      <c r="C1" s="805" t="s">
        <v>472</v>
      </c>
      <c r="D1" s="805" t="s">
        <v>936</v>
      </c>
      <c r="E1" s="805" t="s">
        <v>477</v>
      </c>
      <c r="F1" s="805" t="s">
        <v>478</v>
      </c>
      <c r="G1" s="805" t="s">
        <v>475</v>
      </c>
      <c r="H1" s="805" t="s">
        <v>752</v>
      </c>
      <c r="I1" s="203" t="s">
        <v>297</v>
      </c>
    </row>
    <row r="2" spans="1:10" s="412" customFormat="1" ht="21" customHeight="1">
      <c r="A2" s="806" t="s">
        <v>480</v>
      </c>
      <c r="B2" s="807">
        <v>61068</v>
      </c>
      <c r="C2" s="807">
        <f>B2*0.0765</f>
        <v>4671.7020000000002</v>
      </c>
      <c r="D2" s="807">
        <v>119.9</v>
      </c>
      <c r="E2" s="808">
        <v>3000</v>
      </c>
      <c r="F2" s="807">
        <v>1052.57</v>
      </c>
      <c r="G2" s="807">
        <v>8487.14</v>
      </c>
      <c r="H2" s="807">
        <f>B2*0.09</f>
        <v>5496.12</v>
      </c>
      <c r="I2" s="206">
        <f>SUM(B2:H2)</f>
        <v>83895.432000000001</v>
      </c>
      <c r="J2" s="28"/>
    </row>
    <row r="3" spans="1:10" ht="18" customHeight="1">
      <c r="A3" s="809" t="s">
        <v>480</v>
      </c>
      <c r="B3" s="808">
        <v>60171</v>
      </c>
      <c r="C3" s="808">
        <f>B3*0.0765</f>
        <v>4603.0815000000002</v>
      </c>
      <c r="D3" s="808">
        <v>119.9</v>
      </c>
      <c r="E3" s="808">
        <v>3000</v>
      </c>
      <c r="F3" s="808">
        <v>1052.57</v>
      </c>
      <c r="G3" s="808">
        <v>8487.14</v>
      </c>
      <c r="H3" s="808">
        <f t="shared" ref="H3:H26" si="0">B3*0.09</f>
        <v>5415.3899999999994</v>
      </c>
      <c r="I3" s="204">
        <f t="shared" ref="I3:I8" si="1">SUM(B3:H3)</f>
        <v>82849.0815</v>
      </c>
    </row>
    <row r="4" spans="1:10" ht="18" customHeight="1">
      <c r="A4" s="810" t="s">
        <v>480</v>
      </c>
      <c r="B4" s="811">
        <v>60172</v>
      </c>
      <c r="C4" s="811">
        <f>B4*0.0765</f>
        <v>4603.1580000000004</v>
      </c>
      <c r="D4" s="808">
        <v>119.9</v>
      </c>
      <c r="E4" s="808">
        <v>3000</v>
      </c>
      <c r="F4" s="808">
        <v>1052.57</v>
      </c>
      <c r="G4" s="811">
        <v>8487.14</v>
      </c>
      <c r="H4" s="811">
        <f t="shared" si="0"/>
        <v>5415.48</v>
      </c>
      <c r="I4" s="205">
        <f>SUM(B4:H4)</f>
        <v>82850.248000000007</v>
      </c>
    </row>
    <row r="5" spans="1:10" ht="18" customHeight="1">
      <c r="A5" s="806" t="s">
        <v>481</v>
      </c>
      <c r="B5" s="807">
        <v>51732</v>
      </c>
      <c r="C5" s="807">
        <f>B5*0.0765</f>
        <v>3957.498</v>
      </c>
      <c r="D5" s="807">
        <v>119.9</v>
      </c>
      <c r="E5" s="808">
        <v>2500</v>
      </c>
      <c r="F5" s="807">
        <v>1052.57</v>
      </c>
      <c r="G5" s="807">
        <v>4525.4799999999996</v>
      </c>
      <c r="H5" s="807">
        <f t="shared" si="0"/>
        <v>4655.88</v>
      </c>
      <c r="I5" s="206">
        <f t="shared" si="1"/>
        <v>68543.328000000009</v>
      </c>
    </row>
    <row r="6" spans="1:10" ht="18" customHeight="1">
      <c r="A6" s="809" t="s">
        <v>481</v>
      </c>
      <c r="B6" s="808">
        <v>51735</v>
      </c>
      <c r="C6" s="808">
        <f>B6*0.0765</f>
        <v>3957.7275</v>
      </c>
      <c r="D6" s="808">
        <v>119.9</v>
      </c>
      <c r="E6" s="808">
        <v>2500</v>
      </c>
      <c r="F6" s="808">
        <v>1052.57</v>
      </c>
      <c r="G6" s="808">
        <v>4525.4799999999996</v>
      </c>
      <c r="H6" s="808">
        <f t="shared" si="0"/>
        <v>4656.1499999999996</v>
      </c>
      <c r="I6" s="204">
        <f>SUM(B6:H6)</f>
        <v>68546.827499999999</v>
      </c>
    </row>
    <row r="7" spans="1:10" ht="18" customHeight="1">
      <c r="A7" s="825" t="s">
        <v>481</v>
      </c>
      <c r="B7" s="826">
        <v>50537</v>
      </c>
      <c r="C7" s="826">
        <f t="shared" ref="C7:C35" si="2">B7*0.0765</f>
        <v>3866.0805</v>
      </c>
      <c r="D7" s="826">
        <v>119.9</v>
      </c>
      <c r="E7" s="826">
        <v>2500</v>
      </c>
      <c r="F7" s="826">
        <v>1052.57</v>
      </c>
      <c r="G7" s="826">
        <v>8487.14</v>
      </c>
      <c r="H7" s="826">
        <f t="shared" si="0"/>
        <v>4548.33</v>
      </c>
      <c r="I7" s="205">
        <f t="shared" si="1"/>
        <v>71111.020499999999</v>
      </c>
    </row>
    <row r="8" spans="1:10" s="126" customFormat="1" ht="18" customHeight="1">
      <c r="A8" s="812" t="s">
        <v>911</v>
      </c>
      <c r="B8" s="813">
        <v>50513.3</v>
      </c>
      <c r="C8" s="813">
        <f t="shared" si="2"/>
        <v>3864.2674500000003</v>
      </c>
      <c r="D8" s="813">
        <v>119.9</v>
      </c>
      <c r="E8" s="813">
        <v>290</v>
      </c>
      <c r="F8" s="813">
        <v>1052.57</v>
      </c>
      <c r="G8" s="813">
        <v>4525.4799999999996</v>
      </c>
      <c r="H8" s="813">
        <f t="shared" si="0"/>
        <v>4546.1970000000001</v>
      </c>
      <c r="I8" s="207">
        <f t="shared" si="1"/>
        <v>64911.714449999999</v>
      </c>
    </row>
    <row r="9" spans="1:10" ht="18" customHeight="1">
      <c r="A9" s="806" t="s">
        <v>482</v>
      </c>
      <c r="B9" s="807">
        <v>47754.3</v>
      </c>
      <c r="C9" s="807">
        <f t="shared" si="2"/>
        <v>3653.2039500000001</v>
      </c>
      <c r="D9" s="807">
        <v>119.9</v>
      </c>
      <c r="E9" s="807">
        <v>2300</v>
      </c>
      <c r="F9" s="807">
        <v>1052.57</v>
      </c>
      <c r="G9" s="807">
        <v>4525.4799999999996</v>
      </c>
      <c r="H9" s="807">
        <f t="shared" si="0"/>
        <v>4297.8869999999997</v>
      </c>
      <c r="I9" s="206">
        <f t="shared" ref="I9:I28" si="3">SUM(B9:H9)</f>
        <v>63703.340950000013</v>
      </c>
      <c r="J9" s="413"/>
    </row>
    <row r="10" spans="1:10" ht="18" customHeight="1">
      <c r="A10" s="809" t="s">
        <v>482</v>
      </c>
      <c r="B10" s="808">
        <v>47156.3</v>
      </c>
      <c r="C10" s="808">
        <f t="shared" ref="C10:C17" si="4">B10*0.0765</f>
        <v>3607.4569500000002</v>
      </c>
      <c r="D10" s="808">
        <v>119.9</v>
      </c>
      <c r="E10" s="808">
        <v>2300</v>
      </c>
      <c r="F10" s="808">
        <v>1052.57</v>
      </c>
      <c r="G10" s="808">
        <v>8487.14</v>
      </c>
      <c r="H10" s="808">
        <f t="shared" si="0"/>
        <v>4244.067</v>
      </c>
      <c r="I10" s="204">
        <f t="shared" si="3"/>
        <v>66967.433950000006</v>
      </c>
      <c r="J10" s="413"/>
    </row>
    <row r="11" spans="1:10" ht="18" customHeight="1">
      <c r="A11" s="809" t="s">
        <v>482</v>
      </c>
      <c r="B11" s="808">
        <v>47817.3</v>
      </c>
      <c r="C11" s="808">
        <f t="shared" si="4"/>
        <v>3658.0234500000001</v>
      </c>
      <c r="D11" s="808">
        <v>119.9</v>
      </c>
      <c r="E11" s="808">
        <v>2300</v>
      </c>
      <c r="F11" s="808">
        <v>1052.57</v>
      </c>
      <c r="G11" s="808">
        <v>4525.4799999999996</v>
      </c>
      <c r="H11" s="808">
        <f t="shared" si="0"/>
        <v>4303.5569999999998</v>
      </c>
      <c r="I11" s="204">
        <f t="shared" si="3"/>
        <v>63776.830450000009</v>
      </c>
      <c r="J11" s="413"/>
    </row>
    <row r="12" spans="1:10" ht="18" customHeight="1">
      <c r="A12" s="809" t="s">
        <v>482</v>
      </c>
      <c r="B12" s="808">
        <v>46558.3</v>
      </c>
      <c r="C12" s="808">
        <f t="shared" si="4"/>
        <v>3561.7099499999999</v>
      </c>
      <c r="D12" s="808">
        <v>119.9</v>
      </c>
      <c r="E12" s="808">
        <v>2300</v>
      </c>
      <c r="F12" s="808">
        <v>1052.57</v>
      </c>
      <c r="G12" s="808">
        <v>4525.4799999999996</v>
      </c>
      <c r="H12" s="808">
        <f t="shared" si="0"/>
        <v>4190.2470000000003</v>
      </c>
      <c r="I12" s="204">
        <f t="shared" si="3"/>
        <v>62308.206950000007</v>
      </c>
      <c r="J12" s="413"/>
    </row>
    <row r="13" spans="1:10" ht="18" customHeight="1">
      <c r="A13" s="809" t="s">
        <v>482</v>
      </c>
      <c r="B13" s="808">
        <v>46918.3</v>
      </c>
      <c r="C13" s="808">
        <f t="shared" si="4"/>
        <v>3589.2499500000004</v>
      </c>
      <c r="D13" s="808">
        <v>119.9</v>
      </c>
      <c r="E13" s="808">
        <v>2300</v>
      </c>
      <c r="F13" s="808">
        <v>1052.57</v>
      </c>
      <c r="G13" s="808">
        <v>4525.4799999999996</v>
      </c>
      <c r="H13" s="808">
        <f t="shared" si="0"/>
        <v>4222.6469999999999</v>
      </c>
      <c r="I13" s="204">
        <f t="shared" si="3"/>
        <v>62728.146949999995</v>
      </c>
    </row>
    <row r="14" spans="1:10" ht="18" customHeight="1">
      <c r="A14" s="810" t="s">
        <v>482</v>
      </c>
      <c r="B14" s="811">
        <v>48059.3</v>
      </c>
      <c r="C14" s="811">
        <f t="shared" si="4"/>
        <v>3676.5364500000001</v>
      </c>
      <c r="D14" s="808">
        <v>119.9</v>
      </c>
      <c r="E14" s="808">
        <v>2300</v>
      </c>
      <c r="F14" s="808">
        <v>1052.57</v>
      </c>
      <c r="G14" s="811">
        <v>4525.4799999999996</v>
      </c>
      <c r="H14" s="811">
        <f t="shared" si="0"/>
        <v>4325.3370000000004</v>
      </c>
      <c r="I14" s="205">
        <f t="shared" si="3"/>
        <v>64059.123449999999</v>
      </c>
    </row>
    <row r="15" spans="1:10" ht="18" customHeight="1">
      <c r="A15" s="806" t="s">
        <v>483</v>
      </c>
      <c r="B15" s="807">
        <v>44679.8</v>
      </c>
      <c r="C15" s="807">
        <f t="shared" si="4"/>
        <v>3418.0047</v>
      </c>
      <c r="D15" s="807">
        <v>119.9</v>
      </c>
      <c r="E15" s="808">
        <v>2300</v>
      </c>
      <c r="F15" s="807">
        <v>1052.57</v>
      </c>
      <c r="G15" s="807">
        <v>4525.4799999999996</v>
      </c>
      <c r="H15" s="807">
        <f t="shared" si="0"/>
        <v>4021.1820000000002</v>
      </c>
      <c r="I15" s="206">
        <f t="shared" si="3"/>
        <v>60116.936700000006</v>
      </c>
    </row>
    <row r="16" spans="1:10" ht="18" customHeight="1">
      <c r="A16" s="809" t="s">
        <v>483</v>
      </c>
      <c r="B16" s="808">
        <v>41321.800000000003</v>
      </c>
      <c r="C16" s="808">
        <f t="shared" si="4"/>
        <v>3161.1177000000002</v>
      </c>
      <c r="D16" s="808">
        <v>119.9</v>
      </c>
      <c r="E16" s="808">
        <v>2300</v>
      </c>
      <c r="F16" s="808">
        <v>1052.57</v>
      </c>
      <c r="G16" s="808">
        <v>8487.14</v>
      </c>
      <c r="H16" s="808">
        <f t="shared" si="0"/>
        <v>3718.962</v>
      </c>
      <c r="I16" s="204">
        <f t="shared" si="3"/>
        <v>60161.489700000006</v>
      </c>
    </row>
    <row r="17" spans="1:13" ht="18" customHeight="1">
      <c r="A17" s="809" t="s">
        <v>483</v>
      </c>
      <c r="B17" s="808">
        <v>41622.800000000003</v>
      </c>
      <c r="C17" s="808">
        <f t="shared" si="4"/>
        <v>3184.1442000000002</v>
      </c>
      <c r="D17" s="808">
        <v>119.9</v>
      </c>
      <c r="E17" s="808">
        <v>2300</v>
      </c>
      <c r="F17" s="808">
        <v>1052.57</v>
      </c>
      <c r="G17" s="808">
        <v>6916.98</v>
      </c>
      <c r="H17" s="808">
        <f t="shared" si="0"/>
        <v>3746.0520000000001</v>
      </c>
      <c r="I17" s="204">
        <f t="shared" si="3"/>
        <v>58942.446200000013</v>
      </c>
    </row>
    <row r="18" spans="1:13" ht="18" customHeight="1">
      <c r="A18" s="809" t="s">
        <v>483</v>
      </c>
      <c r="B18" s="808">
        <v>40574.300000000003</v>
      </c>
      <c r="C18" s="808">
        <f t="shared" ref="C18:C22" si="5">B18*0.0765</f>
        <v>3103.9339500000001</v>
      </c>
      <c r="D18" s="808">
        <v>119.9</v>
      </c>
      <c r="E18" s="808">
        <v>2300</v>
      </c>
      <c r="F18" s="808">
        <v>1052.57</v>
      </c>
      <c r="G18" s="808">
        <v>4525.4799999999996</v>
      </c>
      <c r="H18" s="808">
        <f t="shared" si="0"/>
        <v>3651.6870000000004</v>
      </c>
      <c r="I18" s="204">
        <f t="shared" ref="I18:I22" si="6">SUM(B18:H18)</f>
        <v>55327.870950000004</v>
      </c>
    </row>
    <row r="19" spans="1:13" ht="18" customHeight="1">
      <c r="A19" s="809" t="s">
        <v>483</v>
      </c>
      <c r="B19" s="808">
        <v>42734.3</v>
      </c>
      <c r="C19" s="808">
        <f t="shared" si="5"/>
        <v>3269.1739500000003</v>
      </c>
      <c r="D19" s="808">
        <v>119.9</v>
      </c>
      <c r="E19" s="808">
        <v>2300</v>
      </c>
      <c r="F19" s="808">
        <v>1052.57</v>
      </c>
      <c r="G19" s="808">
        <v>6916.98</v>
      </c>
      <c r="H19" s="808">
        <f t="shared" si="0"/>
        <v>3846.087</v>
      </c>
      <c r="I19" s="204">
        <f t="shared" si="6"/>
        <v>60239.010949999996</v>
      </c>
    </row>
    <row r="20" spans="1:13" ht="18" customHeight="1">
      <c r="A20" s="809" t="s">
        <v>483</v>
      </c>
      <c r="B20" s="808">
        <v>40934.300000000003</v>
      </c>
      <c r="C20" s="808">
        <f t="shared" si="5"/>
        <v>3131.4739500000001</v>
      </c>
      <c r="D20" s="808">
        <v>119.9</v>
      </c>
      <c r="E20" s="808">
        <v>2300</v>
      </c>
      <c r="F20" s="808">
        <v>1052.57</v>
      </c>
      <c r="G20" s="808">
        <v>4525.4799999999996</v>
      </c>
      <c r="H20" s="808">
        <f t="shared" si="0"/>
        <v>3684.087</v>
      </c>
      <c r="I20" s="204">
        <f t="shared" si="6"/>
        <v>55747.810949999999</v>
      </c>
    </row>
    <row r="21" spans="1:13" ht="18" customHeight="1">
      <c r="A21" s="809" t="s">
        <v>483</v>
      </c>
      <c r="B21" s="808">
        <v>41534.300000000003</v>
      </c>
      <c r="C21" s="808">
        <f t="shared" si="5"/>
        <v>3177.3739500000001</v>
      </c>
      <c r="D21" s="808">
        <v>119.9</v>
      </c>
      <c r="E21" s="808">
        <v>2300</v>
      </c>
      <c r="F21" s="808">
        <v>1052.57</v>
      </c>
      <c r="G21" s="808">
        <v>6305.66</v>
      </c>
      <c r="H21" s="808">
        <f t="shared" si="0"/>
        <v>3738.087</v>
      </c>
      <c r="I21" s="204">
        <f t="shared" si="6"/>
        <v>58227.890950000001</v>
      </c>
    </row>
    <row r="22" spans="1:13" ht="18" customHeight="1">
      <c r="A22" s="809" t="s">
        <v>483</v>
      </c>
      <c r="B22" s="808">
        <v>40934.300000000003</v>
      </c>
      <c r="C22" s="808">
        <f t="shared" si="5"/>
        <v>3131.4739500000001</v>
      </c>
      <c r="D22" s="808">
        <v>119.9</v>
      </c>
      <c r="E22" s="808">
        <v>2300</v>
      </c>
      <c r="F22" s="808">
        <v>1052.57</v>
      </c>
      <c r="G22" s="808">
        <v>8487.14</v>
      </c>
      <c r="H22" s="808">
        <f t="shared" si="0"/>
        <v>3684.087</v>
      </c>
      <c r="I22" s="204">
        <f t="shared" si="6"/>
        <v>59709.470950000003</v>
      </c>
    </row>
    <row r="23" spans="1:13" ht="18" customHeight="1">
      <c r="A23" s="809" t="s">
        <v>483</v>
      </c>
      <c r="B23" s="808">
        <v>40574.300000000003</v>
      </c>
      <c r="C23" s="808">
        <f t="shared" ref="C23" si="7">B23*0.0765</f>
        <v>3103.9339500000001</v>
      </c>
      <c r="D23" s="808">
        <v>119.9</v>
      </c>
      <c r="E23" s="808">
        <v>2300</v>
      </c>
      <c r="F23" s="808">
        <v>1052.57</v>
      </c>
      <c r="G23" s="808">
        <v>4525.4799999999996</v>
      </c>
      <c r="H23" s="808">
        <f t="shared" ref="H23" si="8">B23*0.09</f>
        <v>3651.6870000000004</v>
      </c>
      <c r="I23" s="204">
        <f t="shared" ref="I23" si="9">SUM(B23:H23)</f>
        <v>55327.870950000004</v>
      </c>
    </row>
    <row r="24" spans="1:13" ht="18" customHeight="1">
      <c r="A24" s="825" t="s">
        <v>908</v>
      </c>
      <c r="B24" s="826">
        <v>238863.25</v>
      </c>
      <c r="C24" s="826">
        <f>B24*0.0765</f>
        <v>18273.038625000001</v>
      </c>
      <c r="D24" s="826">
        <v>719.4</v>
      </c>
      <c r="E24" s="826">
        <v>9774.18</v>
      </c>
      <c r="F24" s="826">
        <v>6316</v>
      </c>
      <c r="G24" s="826">
        <v>33506.04</v>
      </c>
      <c r="H24" s="826">
        <f>(B24-42154.4)*0.09</f>
        <v>17703.7965</v>
      </c>
      <c r="I24" s="796">
        <f>SUM(B24:H24)</f>
        <v>325155.70512499998</v>
      </c>
      <c r="J24" s="28" t="s">
        <v>909</v>
      </c>
      <c r="L24" s="797"/>
    </row>
    <row r="25" spans="1:13" ht="17.25" customHeight="1">
      <c r="A25" s="814" t="s">
        <v>158</v>
      </c>
      <c r="B25" s="807">
        <v>100000</v>
      </c>
      <c r="C25" s="807">
        <f t="shared" si="2"/>
        <v>7650</v>
      </c>
      <c r="D25" s="815"/>
      <c r="E25" s="807">
        <v>5400</v>
      </c>
      <c r="F25" s="815"/>
      <c r="G25" s="815"/>
      <c r="H25" s="807">
        <f t="shared" si="0"/>
        <v>9000</v>
      </c>
      <c r="I25" s="206">
        <f t="shared" si="3"/>
        <v>122050</v>
      </c>
    </row>
    <row r="26" spans="1:13" ht="18" customHeight="1">
      <c r="A26" s="816" t="s">
        <v>328</v>
      </c>
      <c r="B26" s="808">
        <v>10350</v>
      </c>
      <c r="C26" s="808">
        <f t="shared" si="2"/>
        <v>791.77499999999998</v>
      </c>
      <c r="D26" s="817"/>
      <c r="E26" s="808">
        <f>B26*0.0479</f>
        <v>495.76499999999999</v>
      </c>
      <c r="F26" s="817"/>
      <c r="G26" s="817"/>
      <c r="H26" s="808">
        <f t="shared" si="0"/>
        <v>931.5</v>
      </c>
      <c r="I26" s="204">
        <f t="shared" si="3"/>
        <v>12569.039999999999</v>
      </c>
      <c r="J26" s="405"/>
      <c r="L26" s="797"/>
    </row>
    <row r="27" spans="1:13" ht="18" customHeight="1">
      <c r="A27" s="816" t="s">
        <v>739</v>
      </c>
      <c r="B27" s="808">
        <v>10000</v>
      </c>
      <c r="C27" s="808">
        <f t="shared" si="2"/>
        <v>765</v>
      </c>
      <c r="D27" s="808">
        <v>867</v>
      </c>
      <c r="E27" s="808">
        <f>B27*0.0479</f>
        <v>479</v>
      </c>
      <c r="F27" s="808">
        <v>8421.0400000000009</v>
      </c>
      <c r="G27" s="817"/>
      <c r="H27" s="817"/>
      <c r="I27" s="204">
        <f t="shared" si="3"/>
        <v>20532.04</v>
      </c>
      <c r="M27" s="797"/>
    </row>
    <row r="28" spans="1:13" ht="18" customHeight="1">
      <c r="A28" s="818" t="s">
        <v>738</v>
      </c>
      <c r="B28" s="819"/>
      <c r="C28" s="819"/>
      <c r="D28" s="819"/>
      <c r="E28" s="811">
        <v>890</v>
      </c>
      <c r="F28" s="811">
        <v>0</v>
      </c>
      <c r="G28" s="819"/>
      <c r="H28" s="819"/>
      <c r="I28" s="205">
        <f t="shared" si="3"/>
        <v>890</v>
      </c>
    </row>
    <row r="29" spans="1:13" ht="18" customHeight="1">
      <c r="A29" s="806" t="s">
        <v>484</v>
      </c>
      <c r="B29" s="807">
        <v>85363.199999999997</v>
      </c>
      <c r="C29" s="807">
        <f t="shared" si="2"/>
        <v>6530.2847999999994</v>
      </c>
      <c r="D29" s="807">
        <v>119.9</v>
      </c>
      <c r="E29" s="807">
        <v>400</v>
      </c>
      <c r="F29" s="807">
        <v>1052.57</v>
      </c>
      <c r="G29" s="807">
        <v>8487.14</v>
      </c>
      <c r="H29" s="807">
        <f t="shared" ref="H29:H32" si="10">B29*0.09</f>
        <v>7682.6879999999992</v>
      </c>
      <c r="I29" s="206">
        <f t="shared" ref="I29:I35" si="11">SUM(B29:H29)</f>
        <v>109635.78279999999</v>
      </c>
    </row>
    <row r="30" spans="1:13" ht="18" customHeight="1">
      <c r="A30" s="809" t="s">
        <v>734</v>
      </c>
      <c r="B30" s="808">
        <v>68654.399999999994</v>
      </c>
      <c r="C30" s="808">
        <f t="shared" ref="C30" si="12">B30*0.0765</f>
        <v>5252.0615999999991</v>
      </c>
      <c r="D30" s="808">
        <v>119.9</v>
      </c>
      <c r="E30" s="808">
        <v>350</v>
      </c>
      <c r="F30" s="808">
        <v>1052.57</v>
      </c>
      <c r="G30" s="808">
        <v>8487.14</v>
      </c>
      <c r="H30" s="808">
        <f t="shared" si="10"/>
        <v>6178.8959999999988</v>
      </c>
      <c r="I30" s="204">
        <f t="shared" ref="I30" si="13">SUM(B30:H30)</f>
        <v>90094.967599999989</v>
      </c>
      <c r="M30" s="797"/>
    </row>
    <row r="31" spans="1:13" ht="18" customHeight="1">
      <c r="A31" s="809" t="s">
        <v>485</v>
      </c>
      <c r="B31" s="808">
        <v>52062.400000000001</v>
      </c>
      <c r="C31" s="808">
        <f t="shared" si="2"/>
        <v>3982.7736</v>
      </c>
      <c r="D31" s="808">
        <v>119.9</v>
      </c>
      <c r="E31" s="808">
        <v>312.38</v>
      </c>
      <c r="F31" s="808">
        <v>1052.57</v>
      </c>
      <c r="G31" s="808">
        <v>4525.4799999999996</v>
      </c>
      <c r="H31" s="808">
        <f t="shared" si="10"/>
        <v>4685.616</v>
      </c>
      <c r="I31" s="204">
        <f t="shared" si="11"/>
        <v>66741.119599999991</v>
      </c>
    </row>
    <row r="32" spans="1:13" ht="18" customHeight="1">
      <c r="A32" s="810" t="s">
        <v>474</v>
      </c>
      <c r="B32" s="811">
        <v>36504</v>
      </c>
      <c r="C32" s="811">
        <f t="shared" si="2"/>
        <v>2792.556</v>
      </c>
      <c r="D32" s="811">
        <v>119.9</v>
      </c>
      <c r="E32" s="811">
        <v>210</v>
      </c>
      <c r="F32" s="811">
        <v>1052.57</v>
      </c>
      <c r="G32" s="811">
        <v>4525.4799999999996</v>
      </c>
      <c r="H32" s="811">
        <f t="shared" si="10"/>
        <v>3285.3599999999997</v>
      </c>
      <c r="I32" s="205">
        <f t="shared" si="11"/>
        <v>48489.865999999995</v>
      </c>
    </row>
    <row r="33" spans="1:12" ht="18" customHeight="1">
      <c r="A33" s="806" t="s">
        <v>751</v>
      </c>
      <c r="B33" s="807">
        <v>19094.2</v>
      </c>
      <c r="C33" s="807">
        <f t="shared" si="2"/>
        <v>1460.7063000000001</v>
      </c>
      <c r="D33" s="807">
        <v>112</v>
      </c>
      <c r="E33" s="807">
        <v>110</v>
      </c>
      <c r="F33" s="807">
        <v>1052.57</v>
      </c>
      <c r="G33" s="815"/>
      <c r="H33" s="815"/>
      <c r="I33" s="206">
        <f t="shared" si="11"/>
        <v>21829.476300000002</v>
      </c>
    </row>
    <row r="34" spans="1:12" ht="18" customHeight="1">
      <c r="A34" s="809" t="s">
        <v>907</v>
      </c>
      <c r="B34" s="808">
        <v>2203.1999999999998</v>
      </c>
      <c r="C34" s="808">
        <f t="shared" si="2"/>
        <v>168.54479999999998</v>
      </c>
      <c r="D34" s="808">
        <v>112</v>
      </c>
      <c r="E34" s="808">
        <v>20</v>
      </c>
      <c r="F34" s="808">
        <v>1052.57</v>
      </c>
      <c r="G34" s="817"/>
      <c r="H34" s="817"/>
      <c r="I34" s="204">
        <f t="shared" si="11"/>
        <v>3556.3148000000001</v>
      </c>
    </row>
    <row r="35" spans="1:12" ht="18" customHeight="1">
      <c r="A35" s="810" t="s">
        <v>473</v>
      </c>
      <c r="B35" s="811">
        <v>20098.2</v>
      </c>
      <c r="C35" s="811">
        <f t="shared" si="2"/>
        <v>1537.5123000000001</v>
      </c>
      <c r="D35" s="811">
        <v>112</v>
      </c>
      <c r="E35" s="811">
        <v>130</v>
      </c>
      <c r="F35" s="811">
        <v>1052.57</v>
      </c>
      <c r="G35" s="819"/>
      <c r="H35" s="819"/>
      <c r="I35" s="205">
        <f t="shared" si="11"/>
        <v>22930.282299999999</v>
      </c>
      <c r="J35" s="405"/>
      <c r="L35" s="797"/>
    </row>
    <row r="36" spans="1:12" ht="18" customHeight="1">
      <c r="A36" s="820" t="s">
        <v>910</v>
      </c>
      <c r="B36" s="821"/>
      <c r="C36" s="821"/>
      <c r="D36" s="821"/>
      <c r="E36" s="821"/>
      <c r="F36" s="821"/>
      <c r="G36" s="822">
        <v>-16303</v>
      </c>
      <c r="H36" s="822"/>
      <c r="I36" s="798"/>
      <c r="J36" s="405"/>
    </row>
    <row r="37" spans="1:12" ht="18" customHeight="1" thickBot="1">
      <c r="A37" s="823"/>
      <c r="B37" s="202">
        <f t="shared" ref="B37:I37" si="14">SUM(B2:B35)</f>
        <v>1688295.1500000001</v>
      </c>
      <c r="C37" s="202">
        <f t="shared" si="14"/>
        <v>129154.578975</v>
      </c>
      <c r="D37" s="824">
        <f t="shared" si="14"/>
        <v>5039.7999999999993</v>
      </c>
      <c r="E37" s="824">
        <f t="shared" si="14"/>
        <v>69861.324999999997</v>
      </c>
      <c r="F37" s="824">
        <f t="shared" si="14"/>
        <v>45261.57</v>
      </c>
      <c r="G37" s="202">
        <f>SUM(G2:G36)</f>
        <v>177083.64</v>
      </c>
      <c r="H37" s="202">
        <f t="shared" si="14"/>
        <v>143527.06349999999</v>
      </c>
      <c r="I37" s="202">
        <f t="shared" si="14"/>
        <v>2274526.1274749995</v>
      </c>
    </row>
    <row r="38" spans="1:12" ht="14.25" customHeight="1" thickTop="1">
      <c r="A38" s="445"/>
      <c r="B38" s="445"/>
      <c r="C38" s="1052">
        <f>SUM(C37:H37)</f>
        <v>569927.97747500008</v>
      </c>
      <c r="D38" s="1053"/>
      <c r="E38" s="1053"/>
      <c r="F38" s="1053"/>
      <c r="G38" s="1053"/>
      <c r="H38" s="1054"/>
      <c r="I38" s="445"/>
    </row>
    <row r="39" spans="1:12" ht="24.75" customHeight="1">
      <c r="A39" s="25" t="s">
        <v>479</v>
      </c>
      <c r="B39" s="126"/>
      <c r="C39" s="126"/>
      <c r="D39" s="126"/>
      <c r="E39" s="126"/>
      <c r="F39" s="126"/>
      <c r="G39" s="126"/>
      <c r="H39" s="126"/>
    </row>
    <row r="42" spans="1:12">
      <c r="G42" s="28" t="s">
        <v>912</v>
      </c>
    </row>
  </sheetData>
  <mergeCells count="1">
    <mergeCell ref="C38:H38"/>
  </mergeCells>
  <phoneticPr fontId="19" type="noConversion"/>
  <printOptions horizontalCentered="1"/>
  <pageMargins left="0.75" right="0.75" top="1" bottom="0.75" header="0.75" footer="0.5"/>
  <pageSetup orientation="portrait" horizontalDpi="4294967293" r:id="rId1"/>
  <headerFooter alignWithMargins="0">
    <oddHeader xml:space="preserve">&amp;CINFORMATION SHEET Total cost&amp;"Arial,Bold" to&amp;"Arial,Regular" ESD per employee (&amp;"Arial,Bold"ex&amp;"Arial,Regular"cluding uniform, gear, and unsched OT)
</oddHeader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H11" sqref="H11"/>
    </sheetView>
  </sheetViews>
  <sheetFormatPr defaultRowHeight="12.75"/>
  <cols>
    <col min="1" max="1" width="6.28515625" customWidth="1"/>
    <col min="2" max="3" width="11.28515625" customWidth="1"/>
    <col min="4" max="4" width="11.28515625" style="795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1058" t="s">
        <v>937</v>
      </c>
      <c r="B1" s="1058"/>
      <c r="C1" s="1058"/>
      <c r="D1" s="1058"/>
      <c r="E1" s="1058"/>
      <c r="F1" s="1058"/>
      <c r="G1" s="1058"/>
    </row>
    <row r="2" spans="1:10" ht="20.100000000000001" customHeight="1">
      <c r="A2" s="28"/>
      <c r="B2" s="28"/>
      <c r="C2" s="28"/>
      <c r="D2" s="791"/>
      <c r="E2" s="28"/>
      <c r="F2" s="28"/>
      <c r="G2" s="28"/>
    </row>
    <row r="3" spans="1:10" ht="20.100000000000001" customHeight="1">
      <c r="A3" s="569"/>
      <c r="B3" s="1055" t="s">
        <v>329</v>
      </c>
      <c r="C3" s="1055"/>
      <c r="D3" s="1056"/>
      <c r="E3" s="1057" t="s">
        <v>424</v>
      </c>
      <c r="F3" s="1055"/>
      <c r="G3" s="1056"/>
      <c r="H3" s="20"/>
    </row>
    <row r="4" spans="1:10" ht="20.100000000000001" customHeight="1">
      <c r="A4" s="406"/>
      <c r="B4" s="562" t="s">
        <v>597</v>
      </c>
      <c r="C4" s="860" t="s">
        <v>894</v>
      </c>
      <c r="D4" s="570" t="s">
        <v>938</v>
      </c>
      <c r="E4" s="562" t="s">
        <v>597</v>
      </c>
      <c r="F4" s="860" t="s">
        <v>894</v>
      </c>
      <c r="G4" s="570" t="s">
        <v>938</v>
      </c>
      <c r="H4" s="14"/>
      <c r="I4" s="22"/>
      <c r="J4" s="21"/>
    </row>
    <row r="5" spans="1:10" ht="20.100000000000001" customHeight="1">
      <c r="A5" s="408" t="s">
        <v>330</v>
      </c>
      <c r="B5" s="563">
        <v>12.86</v>
      </c>
      <c r="C5" s="861">
        <v>13.12</v>
      </c>
      <c r="D5" s="792"/>
      <c r="E5" s="566">
        <f>B5*2990</f>
        <v>38451.4</v>
      </c>
      <c r="F5" s="864">
        <v>39228.800000000003</v>
      </c>
      <c r="G5" s="790"/>
      <c r="H5" s="18"/>
      <c r="I5" s="18"/>
      <c r="J5" s="18"/>
    </row>
    <row r="6" spans="1:10" ht="20.100000000000001" customHeight="1" thickBot="1">
      <c r="A6" s="409"/>
      <c r="B6" s="564"/>
      <c r="C6" s="862"/>
      <c r="D6" s="793"/>
      <c r="E6" s="564"/>
      <c r="F6" s="865"/>
      <c r="G6" s="573"/>
      <c r="J6" s="18"/>
    </row>
    <row r="7" spans="1:10" ht="20.100000000000001" customHeight="1">
      <c r="A7" s="410"/>
      <c r="B7" s="565" t="s">
        <v>736</v>
      </c>
      <c r="C7" s="411" t="s">
        <v>895</v>
      </c>
      <c r="D7" s="571"/>
      <c r="E7" s="565" t="s">
        <v>736</v>
      </c>
      <c r="F7" s="411" t="s">
        <v>895</v>
      </c>
      <c r="G7" s="571"/>
      <c r="J7" s="18"/>
    </row>
    <row r="8" spans="1:10" ht="20.100000000000001" customHeight="1">
      <c r="A8" s="407" t="s">
        <v>330</v>
      </c>
      <c r="B8" s="566">
        <v>14.19</v>
      </c>
      <c r="C8" s="861">
        <v>14.47</v>
      </c>
      <c r="D8" s="792"/>
      <c r="E8" s="566">
        <f>B8*2990</f>
        <v>42428.1</v>
      </c>
      <c r="F8" s="864">
        <v>43265.3</v>
      </c>
      <c r="G8" s="790"/>
      <c r="J8" s="18"/>
    </row>
    <row r="9" spans="1:10" ht="20.100000000000001" customHeight="1" thickBot="1">
      <c r="A9" s="409"/>
      <c r="B9" s="564"/>
      <c r="C9" s="862"/>
      <c r="D9" s="793"/>
      <c r="E9" s="564"/>
      <c r="F9" s="865"/>
      <c r="G9" s="573"/>
      <c r="J9" s="18"/>
    </row>
    <row r="10" spans="1:10" ht="20.100000000000001" customHeight="1">
      <c r="A10" s="410"/>
      <c r="B10" s="565" t="s">
        <v>737</v>
      </c>
      <c r="C10" s="411" t="s">
        <v>896</v>
      </c>
      <c r="D10" s="571"/>
      <c r="E10" s="565" t="s">
        <v>737</v>
      </c>
      <c r="F10" s="411" t="s">
        <v>896</v>
      </c>
      <c r="G10" s="571"/>
      <c r="J10" s="18"/>
    </row>
    <row r="11" spans="1:10" ht="20.100000000000001" customHeight="1">
      <c r="A11" s="407" t="s">
        <v>330</v>
      </c>
      <c r="B11" s="566">
        <v>15.29</v>
      </c>
      <c r="C11" s="861">
        <v>15.6</v>
      </c>
      <c r="D11" s="792"/>
      <c r="E11" s="789">
        <f>B11*2990</f>
        <v>45717.1</v>
      </c>
      <c r="F11" s="864">
        <v>46644</v>
      </c>
      <c r="G11" s="790"/>
    </row>
    <row r="12" spans="1:10" ht="20.100000000000001" customHeight="1" thickBot="1">
      <c r="A12" s="409"/>
      <c r="B12" s="564"/>
      <c r="C12" s="862"/>
      <c r="D12" s="793"/>
      <c r="E12" s="564"/>
      <c r="F12" s="865"/>
      <c r="G12" s="573"/>
    </row>
    <row r="13" spans="1:10" ht="20.100000000000001" customHeight="1">
      <c r="A13" s="410"/>
      <c r="B13" s="565" t="s">
        <v>735</v>
      </c>
      <c r="C13" s="411" t="s">
        <v>897</v>
      </c>
      <c r="D13" s="571"/>
      <c r="E13" s="565" t="s">
        <v>735</v>
      </c>
      <c r="F13" s="411" t="s">
        <v>897</v>
      </c>
      <c r="G13" s="571"/>
    </row>
    <row r="14" spans="1:10" ht="20.100000000000001" customHeight="1">
      <c r="A14" s="407" t="s">
        <v>330</v>
      </c>
      <c r="B14" s="566">
        <v>17.14</v>
      </c>
      <c r="C14" s="861">
        <v>18</v>
      </c>
      <c r="D14" s="792"/>
      <c r="E14" s="789">
        <f>B14*2990</f>
        <v>51248.6</v>
      </c>
      <c r="F14" s="864">
        <v>53820</v>
      </c>
      <c r="G14" s="790"/>
    </row>
    <row r="15" spans="1:10" ht="20.100000000000001" customHeight="1">
      <c r="A15" s="189"/>
      <c r="B15" s="567"/>
      <c r="C15" s="863"/>
      <c r="D15" s="794"/>
      <c r="E15" s="568"/>
      <c r="F15" s="866"/>
      <c r="G15" s="572"/>
      <c r="H15" s="18"/>
    </row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>
      <selection activeCell="N9" sqref="N9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56" ht="30" customHeight="1">
      <c r="A2" s="1059" t="s">
        <v>902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208"/>
      <c r="O2" s="208"/>
      <c r="P2" s="208"/>
    </row>
    <row r="3" spans="1:56" ht="9.75" customHeight="1">
      <c r="A3" s="209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56" ht="23.25" customHeight="1">
      <c r="A4" s="1062" t="s">
        <v>107</v>
      </c>
      <c r="B4" s="1063"/>
      <c r="C4" s="1063"/>
      <c r="D4" s="1060" t="s">
        <v>898</v>
      </c>
      <c r="E4" s="1061"/>
      <c r="F4" s="1060" t="s">
        <v>899</v>
      </c>
      <c r="G4" s="1061"/>
      <c r="H4" s="1060" t="s">
        <v>901</v>
      </c>
      <c r="I4" s="1061"/>
      <c r="J4" s="1060" t="s">
        <v>900</v>
      </c>
      <c r="K4" s="1061"/>
      <c r="L4" s="868" t="s">
        <v>939</v>
      </c>
      <c r="M4" s="867"/>
      <c r="N4" s="208"/>
      <c r="O4" s="208"/>
      <c r="P4" s="208"/>
    </row>
    <row r="5" spans="1:56" ht="9.75" customHeight="1">
      <c r="A5" s="209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56" ht="13.5" thickBot="1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56" ht="19.5" customHeight="1">
      <c r="A7" s="212" t="s">
        <v>108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4"/>
      <c r="M7" s="215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1:56" ht="19.5" customHeight="1">
      <c r="A8" s="216"/>
      <c r="B8" s="217"/>
      <c r="C8" s="218" t="s">
        <v>753</v>
      </c>
      <c r="D8" s="219">
        <v>0</v>
      </c>
      <c r="E8" s="219">
        <v>1</v>
      </c>
      <c r="F8" s="219">
        <v>2</v>
      </c>
      <c r="G8" s="219">
        <v>3</v>
      </c>
      <c r="H8" s="219">
        <v>4</v>
      </c>
      <c r="I8" s="219">
        <v>5</v>
      </c>
      <c r="J8" s="219">
        <v>6</v>
      </c>
      <c r="K8" s="219">
        <v>7</v>
      </c>
      <c r="L8" s="219">
        <v>8</v>
      </c>
      <c r="M8" s="220">
        <v>9</v>
      </c>
    </row>
    <row r="9" spans="1:56" ht="19.5" customHeight="1">
      <c r="A9" s="216"/>
      <c r="B9" s="221" t="s">
        <v>109</v>
      </c>
      <c r="C9" s="222"/>
      <c r="D9" s="223"/>
      <c r="E9" s="224"/>
      <c r="F9" s="224"/>
      <c r="G9" s="224"/>
      <c r="H9" s="224"/>
      <c r="I9" s="224"/>
      <c r="J9" s="224"/>
      <c r="K9" s="224"/>
      <c r="L9" s="224"/>
      <c r="M9" s="225"/>
    </row>
    <row r="10" spans="1:56" ht="19.5" customHeight="1">
      <c r="A10" s="216"/>
      <c r="B10" s="217"/>
      <c r="C10" s="226" t="s">
        <v>110</v>
      </c>
      <c r="D10" s="227">
        <v>0</v>
      </c>
      <c r="E10" s="227">
        <v>0.25</v>
      </c>
      <c r="F10" s="227">
        <v>0.2</v>
      </c>
      <c r="G10" s="227">
        <v>0.15</v>
      </c>
      <c r="H10" s="227">
        <v>0.1</v>
      </c>
      <c r="I10" s="227">
        <v>0.1</v>
      </c>
      <c r="J10" s="227">
        <v>0.1</v>
      </c>
      <c r="K10" s="227">
        <v>0.1</v>
      </c>
      <c r="L10" s="227">
        <v>0.1</v>
      </c>
      <c r="M10" s="228">
        <v>0.1</v>
      </c>
    </row>
    <row r="11" spans="1:56" ht="19.5" customHeight="1">
      <c r="A11" s="216"/>
      <c r="B11" s="217"/>
      <c r="C11" s="226" t="s">
        <v>111</v>
      </c>
      <c r="D11" s="227">
        <v>0</v>
      </c>
      <c r="E11" s="227">
        <v>0.25</v>
      </c>
      <c r="F11" s="227">
        <f t="shared" ref="F11:M11" si="0">+E11+F10</f>
        <v>0.45</v>
      </c>
      <c r="G11" s="227">
        <f t="shared" si="0"/>
        <v>0.6</v>
      </c>
      <c r="H11" s="227">
        <f t="shared" si="0"/>
        <v>0.7</v>
      </c>
      <c r="I11" s="227">
        <f t="shared" si="0"/>
        <v>0.79999999999999993</v>
      </c>
      <c r="J11" s="227">
        <f t="shared" si="0"/>
        <v>0.89999999999999991</v>
      </c>
      <c r="K11" s="227">
        <f t="shared" si="0"/>
        <v>0.99999999999999989</v>
      </c>
      <c r="L11" s="227">
        <f t="shared" si="0"/>
        <v>1.0999999999999999</v>
      </c>
      <c r="M11" s="228">
        <f t="shared" si="0"/>
        <v>1.2</v>
      </c>
    </row>
    <row r="12" spans="1:56" ht="19.5" customHeight="1">
      <c r="A12" s="216"/>
      <c r="B12" s="217"/>
      <c r="C12" s="226" t="s">
        <v>112</v>
      </c>
      <c r="D12" s="227">
        <v>0</v>
      </c>
      <c r="E12" s="227">
        <f t="shared" ref="E12:M12" si="1">+E11*229.666</f>
        <v>57.416499999999999</v>
      </c>
      <c r="F12" s="227">
        <f t="shared" si="1"/>
        <v>103.3497</v>
      </c>
      <c r="G12" s="227">
        <f t="shared" si="1"/>
        <v>137.7996</v>
      </c>
      <c r="H12" s="227">
        <f t="shared" si="1"/>
        <v>160.7662</v>
      </c>
      <c r="I12" s="227">
        <f t="shared" si="1"/>
        <v>183.73279999999997</v>
      </c>
      <c r="J12" s="227">
        <f t="shared" si="1"/>
        <v>206.69939999999997</v>
      </c>
      <c r="K12" s="227">
        <f t="shared" si="1"/>
        <v>229.66599999999997</v>
      </c>
      <c r="L12" s="227">
        <f t="shared" si="1"/>
        <v>252.63259999999997</v>
      </c>
      <c r="M12" s="228">
        <f t="shared" si="1"/>
        <v>275.5992</v>
      </c>
    </row>
    <row r="13" spans="1:56" ht="19.5" customHeight="1" thickBot="1">
      <c r="A13" s="229"/>
      <c r="B13" s="230"/>
      <c r="C13" s="231" t="s">
        <v>113</v>
      </c>
      <c r="D13" s="232">
        <v>0</v>
      </c>
      <c r="E13" s="232">
        <f t="shared" ref="E13:M13" si="2">+E12*12</f>
        <v>688.99800000000005</v>
      </c>
      <c r="F13" s="232">
        <f t="shared" si="2"/>
        <v>1240.1964</v>
      </c>
      <c r="G13" s="232">
        <f t="shared" si="2"/>
        <v>1653.5952</v>
      </c>
      <c r="H13" s="232">
        <f t="shared" si="2"/>
        <v>1929.1943999999999</v>
      </c>
      <c r="I13" s="232">
        <f t="shared" si="2"/>
        <v>2204.7935999999995</v>
      </c>
      <c r="J13" s="232">
        <f t="shared" si="2"/>
        <v>2480.3927999999996</v>
      </c>
      <c r="K13" s="232">
        <f t="shared" si="2"/>
        <v>2755.9919999999997</v>
      </c>
      <c r="L13" s="232">
        <f t="shared" si="2"/>
        <v>3031.5911999999998</v>
      </c>
      <c r="M13" s="233">
        <f t="shared" si="2"/>
        <v>3307.1904</v>
      </c>
    </row>
    <row r="15" spans="1:56" ht="13.5" thickBot="1"/>
    <row r="16" spans="1:56" ht="19.5" customHeight="1">
      <c r="A16" s="212" t="s">
        <v>108</v>
      </c>
      <c r="B16" s="213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5"/>
    </row>
    <row r="17" spans="1:13" ht="19.5" customHeight="1">
      <c r="A17" s="216"/>
      <c r="B17" s="217"/>
      <c r="C17" s="218" t="s">
        <v>753</v>
      </c>
      <c r="D17" s="219">
        <v>10</v>
      </c>
      <c r="E17" s="234">
        <v>11</v>
      </c>
      <c r="F17" s="219">
        <v>12</v>
      </c>
      <c r="G17" s="219">
        <v>13</v>
      </c>
      <c r="H17" s="219">
        <v>14</v>
      </c>
      <c r="I17" s="219">
        <v>15</v>
      </c>
      <c r="J17" s="219">
        <v>16</v>
      </c>
      <c r="K17" s="219">
        <v>17</v>
      </c>
      <c r="L17" s="219">
        <v>18</v>
      </c>
      <c r="M17" s="220">
        <v>19</v>
      </c>
    </row>
    <row r="18" spans="1:13" ht="19.5" customHeight="1">
      <c r="A18" s="216"/>
      <c r="B18" s="221" t="s">
        <v>109</v>
      </c>
      <c r="C18" s="221"/>
      <c r="D18" s="224"/>
      <c r="E18" s="235"/>
      <c r="F18" s="224"/>
      <c r="G18" s="224"/>
      <c r="H18" s="224"/>
      <c r="I18" s="224"/>
      <c r="J18" s="224"/>
      <c r="K18" s="224"/>
      <c r="L18" s="224"/>
      <c r="M18" s="225"/>
    </row>
    <row r="19" spans="1:13" ht="19.5" customHeight="1">
      <c r="A19" s="216"/>
      <c r="B19" s="217"/>
      <c r="C19" s="226" t="s">
        <v>110</v>
      </c>
      <c r="D19" s="227">
        <v>0.1</v>
      </c>
      <c r="E19" s="227">
        <v>0.1</v>
      </c>
      <c r="F19" s="227">
        <v>0.1</v>
      </c>
      <c r="G19" s="227">
        <v>0.1</v>
      </c>
      <c r="H19" s="227">
        <v>0.1</v>
      </c>
      <c r="I19" s="227">
        <v>0.1</v>
      </c>
      <c r="J19" s="227">
        <v>0.1</v>
      </c>
      <c r="K19" s="227">
        <v>0.1</v>
      </c>
      <c r="L19" s="227">
        <v>0.1</v>
      </c>
      <c r="M19" s="228">
        <v>0.1</v>
      </c>
    </row>
    <row r="20" spans="1:13" ht="19.5" customHeight="1">
      <c r="A20" s="216"/>
      <c r="B20" s="217"/>
      <c r="C20" s="226" t="s">
        <v>111</v>
      </c>
      <c r="D20" s="227">
        <f>+M11+D19</f>
        <v>1.3</v>
      </c>
      <c r="E20" s="236">
        <f t="shared" ref="E20:M20" si="3">+D20+E19</f>
        <v>1.4000000000000001</v>
      </c>
      <c r="F20" s="227">
        <f t="shared" si="3"/>
        <v>1.5000000000000002</v>
      </c>
      <c r="G20" s="227">
        <f t="shared" si="3"/>
        <v>1.6000000000000003</v>
      </c>
      <c r="H20" s="227">
        <f t="shared" si="3"/>
        <v>1.7000000000000004</v>
      </c>
      <c r="I20" s="227">
        <f t="shared" si="3"/>
        <v>1.8000000000000005</v>
      </c>
      <c r="J20" s="227">
        <f t="shared" si="3"/>
        <v>1.9000000000000006</v>
      </c>
      <c r="K20" s="227">
        <f t="shared" si="3"/>
        <v>2.0000000000000004</v>
      </c>
      <c r="L20" s="227">
        <f t="shared" si="3"/>
        <v>2.1000000000000005</v>
      </c>
      <c r="M20" s="228">
        <f t="shared" si="3"/>
        <v>2.2000000000000006</v>
      </c>
    </row>
    <row r="21" spans="1:13" ht="19.5" customHeight="1">
      <c r="A21" s="216"/>
      <c r="B21" s="217"/>
      <c r="C21" s="226" t="s">
        <v>112</v>
      </c>
      <c r="D21" s="227">
        <f t="shared" ref="D21:M21" si="4">+D20*229.666</f>
        <v>298.56580000000002</v>
      </c>
      <c r="E21" s="236">
        <f t="shared" si="4"/>
        <v>321.53240000000005</v>
      </c>
      <c r="F21" s="227">
        <f t="shared" si="4"/>
        <v>344.49900000000002</v>
      </c>
      <c r="G21" s="227">
        <f t="shared" si="4"/>
        <v>367.46560000000005</v>
      </c>
      <c r="H21" s="227">
        <f t="shared" si="4"/>
        <v>390.43220000000008</v>
      </c>
      <c r="I21" s="227">
        <f t="shared" si="4"/>
        <v>413.39880000000011</v>
      </c>
      <c r="J21" s="227">
        <f t="shared" si="4"/>
        <v>436.36540000000014</v>
      </c>
      <c r="K21" s="227">
        <f t="shared" si="4"/>
        <v>459.33200000000011</v>
      </c>
      <c r="L21" s="227">
        <f t="shared" si="4"/>
        <v>482.29860000000014</v>
      </c>
      <c r="M21" s="228">
        <f t="shared" si="4"/>
        <v>505.26520000000016</v>
      </c>
    </row>
    <row r="22" spans="1:13" ht="19.5" customHeight="1" thickBot="1">
      <c r="A22" s="229"/>
      <c r="B22" s="230"/>
      <c r="C22" s="231" t="s">
        <v>113</v>
      </c>
      <c r="D22" s="232">
        <f t="shared" ref="D22:M22" si="5">+D21*12</f>
        <v>3582.7896000000001</v>
      </c>
      <c r="E22" s="237">
        <f t="shared" si="5"/>
        <v>3858.3888000000006</v>
      </c>
      <c r="F22" s="232">
        <f t="shared" si="5"/>
        <v>4133.9880000000003</v>
      </c>
      <c r="G22" s="232">
        <f t="shared" si="5"/>
        <v>4409.5872000000008</v>
      </c>
      <c r="H22" s="232">
        <f t="shared" si="5"/>
        <v>4685.1864000000005</v>
      </c>
      <c r="I22" s="232">
        <f t="shared" si="5"/>
        <v>4960.7856000000011</v>
      </c>
      <c r="J22" s="232">
        <f t="shared" si="5"/>
        <v>5236.3848000000016</v>
      </c>
      <c r="K22" s="232">
        <f t="shared" si="5"/>
        <v>5511.9840000000013</v>
      </c>
      <c r="L22" s="232">
        <f t="shared" si="5"/>
        <v>5787.5832000000019</v>
      </c>
      <c r="M22" s="233">
        <f t="shared" si="5"/>
        <v>6063.1824000000015</v>
      </c>
    </row>
    <row r="24" spans="1:13" ht="13.5" thickBot="1"/>
    <row r="25" spans="1:13" ht="19.5" customHeight="1">
      <c r="A25" s="212" t="s">
        <v>108</v>
      </c>
      <c r="B25" s="213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5"/>
    </row>
    <row r="26" spans="1:13" ht="19.5" customHeight="1">
      <c r="A26" s="216"/>
      <c r="B26" s="217"/>
      <c r="C26" s="218" t="s">
        <v>753</v>
      </c>
      <c r="D26" s="219">
        <v>20</v>
      </c>
      <c r="E26" s="234">
        <v>21</v>
      </c>
      <c r="F26" s="219">
        <v>22</v>
      </c>
      <c r="G26" s="219">
        <v>23</v>
      </c>
      <c r="H26" s="219">
        <v>24</v>
      </c>
      <c r="I26" s="219">
        <v>25</v>
      </c>
      <c r="J26" s="219">
        <v>26</v>
      </c>
      <c r="K26" s="219">
        <v>27</v>
      </c>
      <c r="L26" s="219">
        <v>28</v>
      </c>
      <c r="M26" s="220">
        <v>29</v>
      </c>
    </row>
    <row r="27" spans="1:13" ht="19.5" customHeight="1">
      <c r="A27" s="216"/>
      <c r="B27" s="221" t="s">
        <v>109</v>
      </c>
      <c r="C27" s="221"/>
      <c r="D27" s="224"/>
      <c r="E27" s="235"/>
      <c r="F27" s="224"/>
      <c r="G27" s="224"/>
      <c r="H27" s="224"/>
      <c r="I27" s="224"/>
      <c r="J27" s="224"/>
      <c r="K27" s="224"/>
      <c r="L27" s="224"/>
      <c r="M27" s="225"/>
    </row>
    <row r="28" spans="1:13" ht="19.5" customHeight="1">
      <c r="A28" s="216"/>
      <c r="B28" s="217"/>
      <c r="C28" s="226" t="s">
        <v>110</v>
      </c>
      <c r="D28" s="227">
        <v>0.1</v>
      </c>
      <c r="E28" s="227">
        <v>0.1</v>
      </c>
      <c r="F28" s="227">
        <v>0.1</v>
      </c>
      <c r="G28" s="227">
        <v>0.1</v>
      </c>
      <c r="H28" s="227">
        <v>0.1</v>
      </c>
      <c r="I28" s="227">
        <v>0.1</v>
      </c>
      <c r="J28" s="227">
        <v>0.1</v>
      </c>
      <c r="K28" s="227">
        <v>0.1</v>
      </c>
      <c r="L28" s="227">
        <v>0.1</v>
      </c>
      <c r="M28" s="228">
        <v>0.1</v>
      </c>
    </row>
    <row r="29" spans="1:13" ht="19.5" customHeight="1">
      <c r="A29" s="216"/>
      <c r="B29" s="217"/>
      <c r="C29" s="226" t="s">
        <v>111</v>
      </c>
      <c r="D29" s="227">
        <f>+M20+D28</f>
        <v>2.3000000000000007</v>
      </c>
      <c r="E29" s="236">
        <f t="shared" ref="E29:M29" si="6">+D29+E28</f>
        <v>2.4000000000000008</v>
      </c>
      <c r="F29" s="227">
        <f t="shared" si="6"/>
        <v>2.5000000000000009</v>
      </c>
      <c r="G29" s="227">
        <f t="shared" si="6"/>
        <v>2.600000000000001</v>
      </c>
      <c r="H29" s="227">
        <f t="shared" si="6"/>
        <v>2.7000000000000011</v>
      </c>
      <c r="I29" s="227">
        <f t="shared" si="6"/>
        <v>2.8000000000000012</v>
      </c>
      <c r="J29" s="227">
        <f t="shared" si="6"/>
        <v>2.9000000000000012</v>
      </c>
      <c r="K29" s="227">
        <f t="shared" si="6"/>
        <v>3.0000000000000013</v>
      </c>
      <c r="L29" s="227">
        <f t="shared" si="6"/>
        <v>3.1000000000000014</v>
      </c>
      <c r="M29" s="228">
        <f t="shared" si="6"/>
        <v>3.2000000000000015</v>
      </c>
    </row>
    <row r="30" spans="1:13" ht="19.5" customHeight="1">
      <c r="A30" s="216"/>
      <c r="B30" s="217"/>
      <c r="C30" s="226" t="s">
        <v>112</v>
      </c>
      <c r="D30" s="227">
        <f t="shared" ref="D30:M30" si="7">+D29*229.666</f>
        <v>528.23180000000013</v>
      </c>
      <c r="E30" s="236">
        <f t="shared" si="7"/>
        <v>551.19840000000022</v>
      </c>
      <c r="F30" s="227">
        <f t="shared" si="7"/>
        <v>574.16500000000019</v>
      </c>
      <c r="G30" s="227">
        <f t="shared" si="7"/>
        <v>597.13160000000016</v>
      </c>
      <c r="H30" s="227">
        <f t="shared" si="7"/>
        <v>620.09820000000025</v>
      </c>
      <c r="I30" s="227">
        <f t="shared" si="7"/>
        <v>643.06480000000022</v>
      </c>
      <c r="J30" s="227">
        <f t="shared" si="7"/>
        <v>666.0314000000003</v>
      </c>
      <c r="K30" s="227">
        <f t="shared" si="7"/>
        <v>688.99800000000027</v>
      </c>
      <c r="L30" s="227">
        <f t="shared" si="7"/>
        <v>711.96460000000036</v>
      </c>
      <c r="M30" s="228">
        <f t="shared" si="7"/>
        <v>734.93120000000033</v>
      </c>
    </row>
    <row r="31" spans="1:13" ht="19.5" customHeight="1" thickBot="1">
      <c r="A31" s="229"/>
      <c r="B31" s="230"/>
      <c r="C31" s="231" t="s">
        <v>113</v>
      </c>
      <c r="D31" s="232">
        <f t="shared" ref="D31:M31" si="8">+D30*12</f>
        <v>6338.7816000000021</v>
      </c>
      <c r="E31" s="237">
        <f t="shared" si="8"/>
        <v>6614.3808000000026</v>
      </c>
      <c r="F31" s="232">
        <f t="shared" si="8"/>
        <v>6889.9800000000023</v>
      </c>
      <c r="G31" s="232">
        <f t="shared" si="8"/>
        <v>7165.5792000000019</v>
      </c>
      <c r="H31" s="232">
        <f t="shared" si="8"/>
        <v>7441.1784000000025</v>
      </c>
      <c r="I31" s="232">
        <f t="shared" si="8"/>
        <v>7716.7776000000031</v>
      </c>
      <c r="J31" s="232">
        <f t="shared" si="8"/>
        <v>7992.3768000000036</v>
      </c>
      <c r="K31" s="232">
        <f t="shared" si="8"/>
        <v>8267.9760000000024</v>
      </c>
      <c r="L31" s="232">
        <f t="shared" si="8"/>
        <v>8543.5752000000048</v>
      </c>
      <c r="M31" s="233">
        <f t="shared" si="8"/>
        <v>8819.1744000000035</v>
      </c>
    </row>
  </sheetData>
  <mergeCells count="6">
    <mergeCell ref="A2:M2"/>
    <mergeCell ref="D4:E4"/>
    <mergeCell ref="A4:C4"/>
    <mergeCell ref="F4:G4"/>
    <mergeCell ref="H4:I4"/>
    <mergeCell ref="J4:K4"/>
  </mergeCells>
  <phoneticPr fontId="0" type="noConversion"/>
  <printOptions horizontalCentered="1"/>
  <pageMargins left="0.25" right="0.25" top="0.43" bottom="0.55000000000000004" header="0.23" footer="0.3"/>
  <pageSetup scale="95" orientation="landscape" r:id="rId1"/>
  <headerFooter alignWithMargins="0"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21" sqref="A21"/>
    </sheetView>
  </sheetViews>
  <sheetFormatPr defaultRowHeight="18.75" customHeight="1"/>
  <cols>
    <col min="1" max="1" width="30.140625" style="15" customWidth="1"/>
    <col min="2" max="2" width="10.7109375" style="133" customWidth="1"/>
    <col min="3" max="3" width="10.7109375" style="15" customWidth="1"/>
    <col min="4" max="4" width="10.7109375" style="133" customWidth="1"/>
    <col min="5" max="5" width="10.7109375" style="15" customWidth="1"/>
    <col min="6" max="6" width="12.140625" style="133" customWidth="1"/>
    <col min="7" max="16384" width="9.140625" style="133"/>
  </cols>
  <sheetData>
    <row r="1" spans="1:6" ht="18.75" customHeight="1">
      <c r="A1" s="267" t="s">
        <v>412</v>
      </c>
      <c r="B1" s="268"/>
      <c r="C1" s="280"/>
      <c r="D1" s="495"/>
      <c r="E1" s="280"/>
      <c r="F1" s="280"/>
    </row>
    <row r="2" spans="1:6" ht="18.75" customHeight="1">
      <c r="A2" s="269"/>
      <c r="B2" s="39"/>
      <c r="C2" s="135"/>
      <c r="D2" s="434"/>
      <c r="E2" s="135"/>
      <c r="F2" s="135"/>
    </row>
    <row r="3" spans="1:6" s="279" customFormat="1" ht="18.75" customHeight="1">
      <c r="A3" s="277" t="s">
        <v>279</v>
      </c>
      <c r="B3" s="278">
        <v>2007</v>
      </c>
      <c r="C3" s="281">
        <v>2008</v>
      </c>
      <c r="D3" s="496">
        <v>2009</v>
      </c>
      <c r="E3" s="281">
        <v>2010</v>
      </c>
      <c r="F3" s="281">
        <v>2011</v>
      </c>
    </row>
    <row r="4" spans="1:6" s="279" customFormat="1" ht="18.75" customHeight="1">
      <c r="A4" s="38" t="s">
        <v>355</v>
      </c>
      <c r="B4" s="39">
        <v>6910</v>
      </c>
      <c r="C4" s="51">
        <v>9500</v>
      </c>
      <c r="D4" s="499">
        <v>10826</v>
      </c>
      <c r="E4" s="148">
        <v>10720</v>
      </c>
      <c r="F4" s="148">
        <v>11328.22</v>
      </c>
    </row>
    <row r="5" spans="1:6" s="279" customFormat="1" ht="18.75" customHeight="1">
      <c r="A5" s="38" t="s">
        <v>521</v>
      </c>
      <c r="B5" s="39">
        <v>5636</v>
      </c>
      <c r="C5" s="51">
        <v>5398</v>
      </c>
      <c r="D5" s="499">
        <v>5384</v>
      </c>
      <c r="E5" s="148">
        <v>5570</v>
      </c>
      <c r="F5" s="148">
        <v>6105</v>
      </c>
    </row>
    <row r="6" spans="1:6" s="271" customFormat="1" ht="27" customHeight="1">
      <c r="A6" s="90" t="s">
        <v>61</v>
      </c>
      <c r="B6" s="375">
        <v>434</v>
      </c>
      <c r="C6" s="138"/>
      <c r="D6" s="497"/>
      <c r="E6" s="613"/>
      <c r="F6" s="613"/>
    </row>
    <row r="7" spans="1:6" s="270" customFormat="1" ht="18.75" customHeight="1">
      <c r="A7" s="90" t="s">
        <v>598</v>
      </c>
      <c r="B7" s="375"/>
      <c r="C7" s="266">
        <v>250</v>
      </c>
      <c r="D7" s="498"/>
      <c r="E7" s="51"/>
      <c r="F7" s="51"/>
    </row>
    <row r="8" spans="1:6" ht="18.75" customHeight="1">
      <c r="A8" s="38" t="s">
        <v>92</v>
      </c>
      <c r="B8" s="39"/>
      <c r="C8" s="51">
        <v>200</v>
      </c>
      <c r="D8" s="499">
        <v>200</v>
      </c>
      <c r="E8" s="51">
        <v>200</v>
      </c>
      <c r="F8" s="51">
        <v>200</v>
      </c>
    </row>
    <row r="9" spans="1:6" ht="18.75" customHeight="1">
      <c r="A9" s="621" t="s">
        <v>817</v>
      </c>
      <c r="B9" s="355"/>
      <c r="C9" s="266"/>
      <c r="D9" s="620">
        <v>-365.96</v>
      </c>
      <c r="E9" s="51"/>
      <c r="F9" s="51"/>
    </row>
    <row r="10" spans="1:6" ht="18.75" customHeight="1">
      <c r="A10" s="621" t="s">
        <v>966</v>
      </c>
      <c r="B10" s="355"/>
      <c r="C10" s="649"/>
      <c r="D10" s="892"/>
      <c r="E10" s="52">
        <v>-2890</v>
      </c>
      <c r="F10" s="52"/>
    </row>
    <row r="11" spans="1:6" ht="18.75" customHeight="1" thickBot="1">
      <c r="A11" s="38"/>
      <c r="B11" s="272"/>
      <c r="C11" s="52"/>
      <c r="D11" s="500"/>
      <c r="E11" s="501"/>
      <c r="F11" s="501"/>
    </row>
    <row r="12" spans="1:6" ht="18.75" customHeight="1" thickTop="1">
      <c r="A12" s="273" t="s">
        <v>281</v>
      </c>
      <c r="B12" s="53">
        <f>SUM(B4:B11)</f>
        <v>12980</v>
      </c>
      <c r="C12" s="53">
        <f>SUM(C4:C11)</f>
        <v>15348</v>
      </c>
      <c r="D12" s="53">
        <f>SUM(D4:D11)</f>
        <v>16044.04</v>
      </c>
      <c r="E12" s="53">
        <f>SUM(E4:E11)</f>
        <v>13600</v>
      </c>
      <c r="F12" s="53">
        <f>SUM(F4:F11)</f>
        <v>17633.22</v>
      </c>
    </row>
    <row r="13" spans="1:6" ht="16.5" customHeight="1">
      <c r="A13" s="134"/>
      <c r="B13" s="31"/>
      <c r="C13" s="134"/>
      <c r="D13" s="31"/>
      <c r="E13" s="134"/>
      <c r="F13" s="31"/>
    </row>
    <row r="14" spans="1:6" ht="16.5" customHeight="1">
      <c r="A14" s="19"/>
      <c r="B14" s="31"/>
      <c r="C14" s="134"/>
      <c r="D14" s="31"/>
      <c r="E14" s="134"/>
      <c r="F14" s="31"/>
    </row>
    <row r="15" spans="1:6" ht="16.5" customHeight="1">
      <c r="A15" s="19" t="s">
        <v>959</v>
      </c>
      <c r="B15" s="31"/>
      <c r="C15" s="134"/>
      <c r="D15" s="31"/>
      <c r="E15" s="134"/>
      <c r="F15" s="31"/>
    </row>
    <row r="16" spans="1:6" ht="16.5" customHeight="1">
      <c r="A16" s="19" t="s">
        <v>965</v>
      </c>
      <c r="B16" s="31"/>
      <c r="C16" s="134"/>
      <c r="D16" s="31"/>
      <c r="E16" s="134"/>
      <c r="F16" s="31"/>
    </row>
    <row r="17" spans="1:6" ht="16.5" customHeight="1">
      <c r="A17" s="19"/>
      <c r="B17" s="31"/>
      <c r="C17" s="134"/>
      <c r="D17" s="31"/>
      <c r="E17" s="134"/>
      <c r="F17" s="31"/>
    </row>
    <row r="18" spans="1:6" ht="18.75" customHeight="1">
      <c r="A18" s="274" t="s">
        <v>962</v>
      </c>
      <c r="B18" s="31"/>
      <c r="C18" s="155"/>
      <c r="D18" s="155"/>
      <c r="E18" s="502"/>
      <c r="F18" s="31"/>
    </row>
    <row r="19" spans="1:6" ht="18.75" customHeight="1">
      <c r="A19" s="274" t="s">
        <v>963</v>
      </c>
      <c r="B19" s="31"/>
      <c r="C19" s="134"/>
      <c r="D19" s="31"/>
      <c r="E19" s="134"/>
      <c r="F19" s="31"/>
    </row>
    <row r="20" spans="1:6" ht="18.75" customHeight="1">
      <c r="A20" s="274" t="s">
        <v>964</v>
      </c>
      <c r="B20" s="31"/>
      <c r="C20" s="134"/>
      <c r="D20" s="31"/>
      <c r="E20" s="134"/>
      <c r="F20" s="31"/>
    </row>
    <row r="21" spans="1:6" ht="18.75" customHeight="1">
      <c r="A21" s="274"/>
      <c r="B21" s="31"/>
      <c r="C21" s="134"/>
      <c r="D21" s="31"/>
      <c r="E21" s="134"/>
      <c r="F21" s="31"/>
    </row>
    <row r="22" spans="1:6" ht="18.75" customHeight="1">
      <c r="A22" s="898" t="s">
        <v>961</v>
      </c>
      <c r="B22" s="899"/>
      <c r="C22" s="900"/>
      <c r="D22" s="899"/>
      <c r="E22" s="900"/>
      <c r="F22" s="899"/>
    </row>
    <row r="23" spans="1:6" ht="18.75" customHeight="1">
      <c r="A23" s="898" t="s">
        <v>809</v>
      </c>
      <c r="B23" s="899"/>
      <c r="C23" s="900"/>
      <c r="D23" s="899"/>
      <c r="E23" s="900"/>
      <c r="F23" s="899"/>
    </row>
    <row r="24" spans="1:6" ht="18.75" customHeight="1">
      <c r="A24" s="898"/>
      <c r="B24" s="899"/>
      <c r="C24" s="900"/>
      <c r="D24" s="899"/>
      <c r="E24" s="900"/>
      <c r="F24" s="899"/>
    </row>
    <row r="25" spans="1:6" ht="18.75" customHeight="1">
      <c r="A25" s="898" t="s">
        <v>960</v>
      </c>
      <c r="B25" s="901"/>
      <c r="C25" s="901"/>
      <c r="D25" s="901"/>
      <c r="E25" s="902"/>
      <c r="F25" s="899"/>
    </row>
    <row r="26" spans="1:6" ht="18.75" customHeight="1">
      <c r="A26" s="898" t="s">
        <v>612</v>
      </c>
      <c r="B26" s="903" t="s">
        <v>713</v>
      </c>
      <c r="C26" s="901"/>
      <c r="D26" s="901"/>
      <c r="E26" s="902"/>
      <c r="F26" s="899"/>
    </row>
    <row r="27" spans="1:6" ht="18.75" customHeight="1">
      <c r="A27" s="898" t="s">
        <v>808</v>
      </c>
      <c r="B27" s="899"/>
      <c r="C27" s="901"/>
      <c r="D27" s="901"/>
      <c r="E27" s="902"/>
      <c r="F27" s="899"/>
    </row>
    <row r="28" spans="1:6" ht="18.75" customHeight="1">
      <c r="A28" s="276"/>
    </row>
    <row r="29" spans="1:6" ht="18.75" customHeight="1">
      <c r="A29" s="27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241" bestFit="1" customWidth="1"/>
    <col min="2" max="2" width="18" style="241" bestFit="1" customWidth="1"/>
    <col min="3" max="16" width="9.42578125" style="241" customWidth="1"/>
    <col min="17" max="16384" width="10.42578125" style="241"/>
  </cols>
  <sheetData>
    <row r="1" spans="1:18">
      <c r="C1" s="242"/>
      <c r="D1" s="242"/>
      <c r="E1" s="242"/>
      <c r="F1" s="242"/>
      <c r="G1" s="242"/>
      <c r="H1" s="242"/>
      <c r="I1" s="242"/>
      <c r="J1" s="243"/>
      <c r="K1" s="242"/>
      <c r="L1" s="242"/>
      <c r="M1" s="242"/>
      <c r="N1" s="242"/>
      <c r="O1" s="244"/>
      <c r="P1" s="245"/>
      <c r="Q1" s="242"/>
      <c r="R1" s="242"/>
    </row>
    <row r="2" spans="1:18" s="250" customFormat="1" ht="24.95" customHeight="1">
      <c r="A2" s="246" t="s">
        <v>73</v>
      </c>
      <c r="B2" s="246" t="s">
        <v>74</v>
      </c>
      <c r="C2"/>
      <c r="D2"/>
      <c r="E2"/>
      <c r="F2"/>
      <c r="G2" s="247"/>
      <c r="H2" s="247"/>
      <c r="I2" s="247"/>
      <c r="J2" s="247"/>
      <c r="K2" s="247"/>
      <c r="L2" s="247"/>
      <c r="M2" s="247"/>
      <c r="N2" s="247"/>
      <c r="O2" s="248"/>
      <c r="P2" s="249"/>
      <c r="Q2" s="248"/>
      <c r="R2" s="247"/>
    </row>
    <row r="3" spans="1:18" ht="38.25" customHeight="1">
      <c r="A3" s="251" t="s">
        <v>75</v>
      </c>
      <c r="B3" s="252">
        <v>30</v>
      </c>
      <c r="C3"/>
      <c r="D3"/>
      <c r="E3"/>
      <c r="F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4"/>
      <c r="R3" s="242"/>
    </row>
    <row r="4" spans="1:18" ht="24.95" customHeight="1">
      <c r="A4" s="251" t="s">
        <v>76</v>
      </c>
      <c r="B4" s="252">
        <v>50</v>
      </c>
      <c r="C4"/>
      <c r="D4"/>
      <c r="E4"/>
      <c r="F4"/>
      <c r="G4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42"/>
    </row>
    <row r="5" spans="1:18" ht="24.95" customHeight="1">
      <c r="A5" s="251" t="s">
        <v>77</v>
      </c>
      <c r="B5" s="252">
        <v>50</v>
      </c>
      <c r="C5"/>
      <c r="D5"/>
      <c r="E5"/>
      <c r="F5"/>
      <c r="G5"/>
      <c r="H5" s="253"/>
      <c r="I5" s="253"/>
      <c r="J5" s="253"/>
      <c r="K5" s="253"/>
      <c r="L5" s="253"/>
      <c r="M5" s="253"/>
      <c r="N5" s="253"/>
      <c r="O5" s="253"/>
      <c r="P5" s="253"/>
      <c r="Q5" s="254"/>
      <c r="R5" s="242"/>
    </row>
    <row r="6" spans="1:18" ht="24.95" customHeight="1">
      <c r="A6" s="251" t="s">
        <v>78</v>
      </c>
      <c r="B6" s="252">
        <v>50</v>
      </c>
      <c r="C6"/>
      <c r="D6"/>
      <c r="E6"/>
      <c r="F6"/>
      <c r="G6" s="253"/>
      <c r="H6" s="253"/>
      <c r="I6" s="253"/>
      <c r="J6" s="253"/>
      <c r="K6" s="253"/>
      <c r="L6" s="253"/>
      <c r="M6" s="253"/>
      <c r="N6" s="253"/>
      <c r="O6" s="255"/>
      <c r="P6" s="253"/>
      <c r="Q6" s="254"/>
      <c r="R6" s="242"/>
    </row>
    <row r="7" spans="1:18" ht="24.95" customHeight="1">
      <c r="A7" s="251" t="s">
        <v>79</v>
      </c>
      <c r="B7" s="252">
        <v>50</v>
      </c>
      <c r="C7"/>
      <c r="D7"/>
      <c r="E7"/>
      <c r="F7"/>
      <c r="G7" s="253"/>
      <c r="H7" s="253"/>
      <c r="I7" s="253"/>
      <c r="J7" s="253"/>
      <c r="K7" s="253"/>
      <c r="L7" s="253"/>
      <c r="M7" s="253"/>
      <c r="N7" s="253"/>
      <c r="O7" s="255"/>
      <c r="P7" s="253"/>
      <c r="Q7" s="254"/>
      <c r="R7" s="242"/>
    </row>
    <row r="8" spans="1:18" ht="24.95" customHeight="1">
      <c r="A8" s="251" t="s">
        <v>80</v>
      </c>
      <c r="B8" s="252">
        <v>50</v>
      </c>
      <c r="C8"/>
      <c r="D8"/>
      <c r="E8"/>
      <c r="F8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4"/>
      <c r="R8" s="242"/>
    </row>
    <row r="9" spans="1:18" ht="24.95" customHeight="1">
      <c r="A9" s="251" t="s">
        <v>81</v>
      </c>
      <c r="B9" s="252">
        <v>100</v>
      </c>
      <c r="C9"/>
      <c r="D9"/>
      <c r="E9"/>
      <c r="F9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4"/>
      <c r="R9" s="242"/>
    </row>
    <row r="10" spans="1:18" ht="24.95" customHeight="1">
      <c r="A10" s="251" t="s">
        <v>82</v>
      </c>
      <c r="B10" s="252">
        <v>200</v>
      </c>
      <c r="C10"/>
      <c r="D10"/>
      <c r="E10"/>
      <c r="F10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4"/>
      <c r="R10" s="242"/>
    </row>
    <row r="11" spans="1:18" ht="24.95" customHeight="1">
      <c r="A11" s="251" t="s">
        <v>83</v>
      </c>
      <c r="B11" s="252">
        <v>50</v>
      </c>
      <c r="C11"/>
      <c r="D11"/>
      <c r="E11"/>
      <c r="F11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242"/>
    </row>
    <row r="12" spans="1:18" ht="24.95" customHeight="1">
      <c r="A12" s="251" t="s">
        <v>84</v>
      </c>
      <c r="B12" s="252">
        <v>75</v>
      </c>
      <c r="C12"/>
      <c r="D12"/>
      <c r="E12"/>
      <c r="F12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4"/>
      <c r="R12" s="242"/>
    </row>
    <row r="13" spans="1:18" ht="24.95" customHeight="1">
      <c r="A13" s="251" t="s">
        <v>85</v>
      </c>
      <c r="B13" s="252">
        <v>100</v>
      </c>
      <c r="C13"/>
      <c r="D13"/>
      <c r="E13"/>
      <c r="F1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4"/>
      <c r="R13" s="242"/>
    </row>
    <row r="14" spans="1:18" ht="24.95" customHeight="1">
      <c r="A14" s="251" t="s">
        <v>754</v>
      </c>
      <c r="B14" s="252">
        <v>50</v>
      </c>
      <c r="C14"/>
      <c r="D14"/>
      <c r="E14"/>
      <c r="F14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  <c r="R14" s="242"/>
    </row>
    <row r="15" spans="1:18" ht="24.95" customHeight="1">
      <c r="A15" s="246"/>
      <c r="B15" s="252"/>
      <c r="C15"/>
      <c r="D15"/>
      <c r="E15"/>
      <c r="F15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  <c r="R15" s="242"/>
    </row>
    <row r="16" spans="1:18" ht="24.95" customHeight="1">
      <c r="A16" s="246" t="s">
        <v>86</v>
      </c>
      <c r="B16" s="252">
        <v>350</v>
      </c>
      <c r="C16"/>
      <c r="D16"/>
      <c r="E16"/>
      <c r="F16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  <c r="R16" s="242"/>
    </row>
    <row r="17" spans="1:18" ht="20.100000000000001" customHeight="1">
      <c r="A17" s="242"/>
      <c r="B17" s="253"/>
      <c r="C17"/>
      <c r="D17"/>
      <c r="E17"/>
      <c r="F17"/>
      <c r="G17" s="253"/>
      <c r="H17" s="253"/>
      <c r="I17" s="253"/>
      <c r="J17" s="253"/>
      <c r="K17" s="253"/>
      <c r="L17" s="253"/>
      <c r="M17" s="253"/>
      <c r="N17" s="253"/>
      <c r="O17" s="255"/>
      <c r="P17" s="253"/>
      <c r="Q17" s="254"/>
      <c r="R17" s="242"/>
    </row>
    <row r="18" spans="1:18" ht="20.100000000000001" customHeight="1">
      <c r="A18" s="256" t="s">
        <v>87</v>
      </c>
      <c r="B18" s="253"/>
      <c r="C18"/>
      <c r="D18"/>
      <c r="E18"/>
      <c r="F18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4"/>
      <c r="R18" s="242"/>
    </row>
    <row r="19" spans="1:18" ht="20.100000000000001" customHeight="1">
      <c r="A19" s="24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4"/>
      <c r="R19" s="242"/>
    </row>
    <row r="20" spans="1:18" ht="20.100000000000001" customHeight="1">
      <c r="A20" s="242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4"/>
      <c r="R20" s="242"/>
    </row>
    <row r="21" spans="1:18">
      <c r="A21" s="242"/>
      <c r="B21" s="253"/>
      <c r="C21" s="253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53"/>
      <c r="P21" s="253"/>
      <c r="Q21" s="254"/>
      <c r="R21" s="242"/>
    </row>
    <row r="22" spans="1:18">
      <c r="A22" s="242"/>
      <c r="B22" s="253"/>
      <c r="C22" s="253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</row>
    <row r="23" spans="1:18">
      <c r="A23" s="242"/>
      <c r="B23" s="242"/>
    </row>
  </sheetData>
  <phoneticPr fontId="34" type="noConversion"/>
  <printOptions horizontalCentered="1"/>
  <pageMargins left="1" right="0.75" top="1.5" bottom="1" header="1.25" footer="0.5"/>
  <pageSetup orientation="portrait" r:id="rId1"/>
  <headerFooter alignWithMargins="0">
    <oddHeader xml:space="preserve">&amp;C&amp;12CERTIFICATION PAY 2009 - 2010&amp;10
</oddHeader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A18" sqref="A18"/>
    </sheetView>
  </sheetViews>
  <sheetFormatPr defaultRowHeight="18.75" customHeight="1"/>
  <cols>
    <col min="1" max="1" width="38.28515625" style="134" customWidth="1"/>
    <col min="2" max="2" width="10.42578125" style="32" customWidth="1"/>
    <col min="3" max="3" width="10.42578125" style="54" customWidth="1"/>
    <col min="4" max="6" width="10.42578125" style="31" customWidth="1"/>
    <col min="7" max="16384" width="9.140625" style="31"/>
  </cols>
  <sheetData>
    <row r="1" spans="1:6" s="55" customFormat="1" ht="18.75" customHeight="1">
      <c r="A1" s="329" t="s">
        <v>95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A4" s="138"/>
      <c r="B4" s="184"/>
      <c r="C4" s="138"/>
      <c r="D4" s="138"/>
      <c r="E4" s="138"/>
      <c r="F4" s="138"/>
    </row>
    <row r="5" spans="1:6" s="55" customFormat="1" ht="18.75" customHeight="1">
      <c r="A5" s="50"/>
      <c r="B5" s="136"/>
      <c r="C5" s="290"/>
      <c r="D5" s="290"/>
      <c r="E5" s="290"/>
      <c r="F5" s="290"/>
    </row>
    <row r="6" spans="1:6" s="55" customFormat="1" ht="18.95" customHeight="1">
      <c r="A6" s="349" t="s">
        <v>488</v>
      </c>
      <c r="B6" s="301">
        <v>200</v>
      </c>
      <c r="C6" s="282" t="s">
        <v>166</v>
      </c>
      <c r="D6" s="282"/>
      <c r="E6" s="282"/>
      <c r="F6" s="282"/>
    </row>
    <row r="7" spans="1:6" ht="18.95" customHeight="1">
      <c r="A7" s="63" t="s">
        <v>131</v>
      </c>
      <c r="B7" s="301">
        <v>1650</v>
      </c>
      <c r="C7" s="282" t="s">
        <v>166</v>
      </c>
      <c r="D7" s="282"/>
      <c r="E7" s="282"/>
      <c r="F7" s="282"/>
    </row>
    <row r="8" spans="1:6" ht="18.95" customHeight="1">
      <c r="A8" s="349" t="s">
        <v>130</v>
      </c>
      <c r="B8" s="485">
        <v>720</v>
      </c>
      <c r="C8" s="282" t="s">
        <v>166</v>
      </c>
      <c r="D8" s="282"/>
      <c r="E8" s="282"/>
      <c r="F8" s="282"/>
    </row>
    <row r="9" spans="1:6" ht="18.95" customHeight="1">
      <c r="A9" s="63" t="s">
        <v>117</v>
      </c>
      <c r="B9" s="301">
        <v>800</v>
      </c>
      <c r="C9" s="282" t="s">
        <v>166</v>
      </c>
      <c r="D9" s="282"/>
      <c r="E9" s="282"/>
      <c r="F9" s="282"/>
    </row>
    <row r="10" spans="1:6" s="55" customFormat="1" ht="18.95" customHeight="1">
      <c r="A10" s="63" t="s">
        <v>134</v>
      </c>
      <c r="B10" s="301">
        <v>1000</v>
      </c>
      <c r="C10" s="282" t="s">
        <v>166</v>
      </c>
      <c r="D10" s="282"/>
      <c r="E10" s="282"/>
      <c r="F10" s="282"/>
    </row>
    <row r="11" spans="1:6" ht="18.95" customHeight="1">
      <c r="A11" s="349" t="s">
        <v>68</v>
      </c>
      <c r="B11" s="301">
        <v>30</v>
      </c>
      <c r="C11" s="282" t="s">
        <v>166</v>
      </c>
      <c r="D11" s="282"/>
      <c r="E11" s="282"/>
      <c r="F11" s="282"/>
    </row>
    <row r="12" spans="1:6" ht="18.95" customHeight="1">
      <c r="A12" s="349" t="s">
        <v>129</v>
      </c>
      <c r="B12" s="301">
        <v>90</v>
      </c>
      <c r="C12" s="282" t="s">
        <v>166</v>
      </c>
      <c r="D12" s="282"/>
      <c r="E12" s="282"/>
      <c r="F12" s="282"/>
    </row>
    <row r="13" spans="1:6" ht="18.95" customHeight="1">
      <c r="A13" s="349" t="s">
        <v>132</v>
      </c>
      <c r="B13" s="574"/>
      <c r="C13" s="70">
        <v>1200</v>
      </c>
      <c r="D13" s="70">
        <v>1600</v>
      </c>
      <c r="E13" s="70">
        <v>2000</v>
      </c>
      <c r="F13" s="70">
        <v>2400</v>
      </c>
    </row>
    <row r="14" spans="1:6" ht="18.95" customHeight="1">
      <c r="A14" s="349" t="s">
        <v>133</v>
      </c>
      <c r="B14" s="574"/>
      <c r="C14" s="70">
        <v>3400</v>
      </c>
      <c r="D14" s="70">
        <v>4000</v>
      </c>
      <c r="E14" s="70">
        <v>4600</v>
      </c>
      <c r="F14" s="70">
        <v>4800</v>
      </c>
    </row>
    <row r="15" spans="1:6" ht="18.95" customHeight="1">
      <c r="A15" s="63" t="s">
        <v>348</v>
      </c>
      <c r="B15" s="301">
        <v>550</v>
      </c>
      <c r="C15" s="282">
        <v>600</v>
      </c>
      <c r="D15" s="282">
        <v>600</v>
      </c>
      <c r="E15" s="282">
        <v>600</v>
      </c>
      <c r="F15" s="282">
        <v>600</v>
      </c>
    </row>
    <row r="16" spans="1:6" ht="18.95" customHeight="1">
      <c r="A16" s="349" t="s">
        <v>47</v>
      </c>
      <c r="B16" s="301">
        <v>300</v>
      </c>
      <c r="C16" s="70">
        <v>450</v>
      </c>
      <c r="D16" s="70">
        <v>750</v>
      </c>
      <c r="E16" s="70">
        <v>800</v>
      </c>
      <c r="F16" s="70">
        <v>600</v>
      </c>
    </row>
    <row r="17" spans="1:6" ht="18.95" customHeight="1" thickBot="1">
      <c r="A17" s="349" t="s">
        <v>1018</v>
      </c>
      <c r="B17" s="575"/>
      <c r="C17" s="576"/>
      <c r="D17" s="490"/>
      <c r="E17" s="490"/>
      <c r="F17" s="490">
        <v>400</v>
      </c>
    </row>
    <row r="18" spans="1:6" ht="18.95" customHeight="1" thickTop="1">
      <c r="A18" s="521" t="s">
        <v>277</v>
      </c>
      <c r="B18" s="492">
        <f>SUM(B4:B10)</f>
        <v>4370</v>
      </c>
      <c r="C18" s="577">
        <f>SUM(C4:C17)</f>
        <v>5650</v>
      </c>
      <c r="D18" s="302">
        <f>SUM(D5:D17)</f>
        <v>6950</v>
      </c>
      <c r="E18" s="302">
        <f>SUM(E5:E17)</f>
        <v>8000</v>
      </c>
      <c r="F18" s="302">
        <f>SUM(F5:F17)</f>
        <v>8800</v>
      </c>
    </row>
    <row r="19" spans="1:6" ht="18.75" customHeight="1">
      <c r="C19" s="54" t="s">
        <v>278</v>
      </c>
    </row>
    <row r="20" spans="1:6" ht="18.75" customHeight="1">
      <c r="A20" s="19"/>
    </row>
    <row r="21" spans="1:6" ht="18.75" customHeight="1">
      <c r="A21" s="19"/>
    </row>
    <row r="22" spans="1:6" ht="18.75" customHeight="1">
      <c r="A22" s="19"/>
    </row>
    <row r="23" spans="1:6" ht="18.75" customHeight="1">
      <c r="A23" s="19"/>
    </row>
    <row r="24" spans="1:6" ht="18.75" customHeight="1">
      <c r="A24" s="19"/>
    </row>
    <row r="25" spans="1:6" ht="18.75" customHeight="1">
      <c r="A25" s="19"/>
    </row>
    <row r="26" spans="1:6" ht="18.75" customHeight="1">
      <c r="A26" s="19"/>
    </row>
    <row r="27" spans="1:6" ht="18.75" customHeight="1">
      <c r="A27" s="19"/>
    </row>
    <row r="28" spans="1:6" ht="18.75" customHeight="1">
      <c r="A28" s="19"/>
    </row>
    <row r="29" spans="1:6" ht="18.75" customHeight="1">
      <c r="A29" s="19"/>
    </row>
    <row r="30" spans="1:6" ht="18.75" customHeight="1">
      <c r="A30" s="19"/>
    </row>
    <row r="31" spans="1:6" ht="18.75" customHeight="1">
      <c r="A31" s="19"/>
    </row>
    <row r="32" spans="1:6" ht="18.75" customHeight="1">
      <c r="A32" s="19"/>
    </row>
    <row r="33" spans="1:1" ht="18.75" customHeight="1">
      <c r="A33" s="19"/>
    </row>
    <row r="34" spans="1:1" ht="18.75" customHeight="1">
      <c r="A34" s="19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F17" sqref="F17"/>
    </sheetView>
  </sheetViews>
  <sheetFormatPr defaultRowHeight="14.25"/>
  <cols>
    <col min="1" max="1" width="32.140625" style="275" customWidth="1"/>
    <col min="2" max="6" width="10.42578125" style="275" customWidth="1"/>
    <col min="7" max="16384" width="9.140625" style="275"/>
  </cols>
  <sheetData>
    <row r="1" spans="1:6" ht="18" customHeight="1">
      <c r="A1" s="329" t="s">
        <v>63</v>
      </c>
      <c r="B1" s="311"/>
      <c r="C1" s="304"/>
      <c r="D1" s="280"/>
      <c r="E1" s="280"/>
      <c r="F1" s="280"/>
    </row>
    <row r="2" spans="1:6" ht="18" customHeight="1">
      <c r="A2" s="135"/>
      <c r="B2" s="59"/>
      <c r="C2" s="60"/>
      <c r="D2" s="135"/>
      <c r="E2" s="135"/>
      <c r="F2" s="135"/>
    </row>
    <row r="3" spans="1:6" ht="18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ht="18" customHeight="1">
      <c r="A4" s="138"/>
      <c r="B4" s="161"/>
      <c r="C4" s="138"/>
      <c r="D4" s="138"/>
      <c r="E4" s="138"/>
      <c r="F4" s="138"/>
    </row>
    <row r="5" spans="1:6" ht="18" customHeight="1">
      <c r="A5" s="141"/>
      <c r="B5" s="141"/>
      <c r="C5" s="50"/>
      <c r="D5" s="50"/>
      <c r="E5" s="50"/>
      <c r="F5" s="50"/>
    </row>
    <row r="6" spans="1:6" ht="18" customHeight="1">
      <c r="A6" s="68" t="s">
        <v>198</v>
      </c>
      <c r="B6" s="81">
        <v>550</v>
      </c>
      <c r="C6" s="51">
        <v>550</v>
      </c>
      <c r="D6" s="51">
        <v>600</v>
      </c>
      <c r="E6" s="51">
        <v>400</v>
      </c>
      <c r="F6" s="51">
        <v>400</v>
      </c>
    </row>
    <row r="7" spans="1:6" ht="18" customHeight="1">
      <c r="A7" s="68" t="s">
        <v>199</v>
      </c>
      <c r="B7" s="80">
        <v>192</v>
      </c>
      <c r="C7" s="51">
        <v>300</v>
      </c>
      <c r="D7" s="51">
        <v>640</v>
      </c>
      <c r="E7" s="51">
        <v>800</v>
      </c>
      <c r="F7" s="51">
        <v>800</v>
      </c>
    </row>
    <row r="8" spans="1:6" ht="18" customHeight="1">
      <c r="A8" s="68" t="s">
        <v>200</v>
      </c>
      <c r="B8" s="81">
        <v>820</v>
      </c>
      <c r="C8" s="51">
        <v>850</v>
      </c>
      <c r="D8" s="51">
        <v>900</v>
      </c>
      <c r="E8" s="51">
        <v>700</v>
      </c>
      <c r="F8" s="51">
        <v>800</v>
      </c>
    </row>
    <row r="9" spans="1:6" ht="18" customHeight="1">
      <c r="A9" s="68" t="s">
        <v>201</v>
      </c>
      <c r="B9" s="81">
        <v>500</v>
      </c>
      <c r="C9" s="81">
        <v>500</v>
      </c>
      <c r="D9" s="81">
        <v>600</v>
      </c>
      <c r="E9" s="81">
        <v>250</v>
      </c>
      <c r="F9" s="81">
        <v>300</v>
      </c>
    </row>
    <row r="10" spans="1:6" ht="18" customHeight="1">
      <c r="A10" s="68" t="s">
        <v>536</v>
      </c>
      <c r="B10" s="81">
        <v>540</v>
      </c>
      <c r="C10" s="81">
        <v>540</v>
      </c>
      <c r="D10" s="81">
        <v>540</v>
      </c>
      <c r="E10" s="81">
        <v>125</v>
      </c>
      <c r="F10" s="81">
        <v>125</v>
      </c>
    </row>
    <row r="11" spans="1:6" ht="18" customHeight="1">
      <c r="A11" s="68" t="s">
        <v>197</v>
      </c>
      <c r="B11" s="81">
        <v>850</v>
      </c>
      <c r="C11" s="81">
        <v>1000</v>
      </c>
      <c r="D11" s="81">
        <v>1000</v>
      </c>
      <c r="E11" s="81">
        <v>1000</v>
      </c>
      <c r="F11" s="81">
        <v>1400</v>
      </c>
    </row>
    <row r="12" spans="1:6" ht="18" customHeight="1">
      <c r="A12" s="68" t="s">
        <v>164</v>
      </c>
      <c r="B12" s="81"/>
      <c r="C12" s="81">
        <v>1200</v>
      </c>
      <c r="D12" s="81">
        <v>1200</v>
      </c>
      <c r="E12" s="81">
        <v>500</v>
      </c>
      <c r="F12" s="81">
        <v>280</v>
      </c>
    </row>
    <row r="13" spans="1:6" ht="18" customHeight="1">
      <c r="A13" s="86" t="s">
        <v>691</v>
      </c>
      <c r="B13" s="145"/>
      <c r="C13" s="145"/>
      <c r="D13" s="145">
        <v>100</v>
      </c>
      <c r="E13" s="145">
        <v>100</v>
      </c>
      <c r="F13" s="145">
        <v>100</v>
      </c>
    </row>
    <row r="14" spans="1:6" ht="18" customHeight="1">
      <c r="A14" s="86" t="s">
        <v>690</v>
      </c>
      <c r="B14" s="145"/>
      <c r="C14" s="145"/>
      <c r="D14" s="145">
        <v>60</v>
      </c>
      <c r="E14" s="145"/>
      <c r="F14" s="145">
        <v>60</v>
      </c>
    </row>
    <row r="15" spans="1:6" ht="18" customHeight="1">
      <c r="A15" s="86" t="s">
        <v>689</v>
      </c>
      <c r="B15" s="145"/>
      <c r="C15" s="145"/>
      <c r="D15" s="145">
        <v>70</v>
      </c>
      <c r="E15" s="145">
        <v>70</v>
      </c>
      <c r="F15" s="145">
        <v>70</v>
      </c>
    </row>
    <row r="16" spans="1:6" ht="18" customHeight="1">
      <c r="A16" s="86" t="s">
        <v>688</v>
      </c>
      <c r="B16" s="145"/>
      <c r="C16" s="145"/>
      <c r="D16" s="145">
        <v>50</v>
      </c>
      <c r="E16" s="145">
        <v>50</v>
      </c>
      <c r="F16" s="145">
        <v>50</v>
      </c>
    </row>
    <row r="17" spans="1:6" ht="18" customHeight="1">
      <c r="A17" s="86" t="s">
        <v>1009</v>
      </c>
      <c r="B17" s="145"/>
      <c r="C17" s="145"/>
      <c r="D17" s="145"/>
      <c r="E17" s="145">
        <v>4500</v>
      </c>
      <c r="F17" s="145"/>
    </row>
    <row r="18" spans="1:6" ht="18" customHeight="1">
      <c r="A18" s="158" t="s">
        <v>338</v>
      </c>
      <c r="B18" s="159">
        <f>SUM(B4:B12)</f>
        <v>3452</v>
      </c>
      <c r="C18" s="159">
        <f>SUM(C4:C12)</f>
        <v>4940</v>
      </c>
      <c r="D18" s="159">
        <f>SUM(D4:D12)</f>
        <v>5480</v>
      </c>
      <c r="E18" s="159">
        <f>SUM(E4:E16)</f>
        <v>3995</v>
      </c>
      <c r="F18" s="159">
        <f>SUM(F4:F16)</f>
        <v>4385</v>
      </c>
    </row>
    <row r="19" spans="1:6" ht="18" customHeight="1">
      <c r="A19" s="155"/>
      <c r="B19" s="155"/>
      <c r="C19" s="155"/>
      <c r="D19" s="155"/>
      <c r="E19" s="155"/>
    </row>
    <row r="20" spans="1:6" ht="18" customHeight="1">
      <c r="A20" s="155"/>
      <c r="B20" s="155"/>
      <c r="C20" s="155"/>
      <c r="D20" s="155"/>
      <c r="E20" s="155"/>
    </row>
    <row r="21" spans="1:6" ht="18" customHeight="1">
      <c r="A21" s="155"/>
      <c r="B21" s="155"/>
      <c r="C21" s="155"/>
      <c r="D21" s="155"/>
      <c r="E21" s="155"/>
    </row>
    <row r="22" spans="1:6" ht="18" customHeight="1">
      <c r="A22" s="155"/>
      <c r="B22" s="155"/>
      <c r="C22" s="155"/>
      <c r="D22" s="155"/>
      <c r="E22" s="155"/>
    </row>
    <row r="23" spans="1:6" ht="18" customHeight="1">
      <c r="A23" s="155"/>
      <c r="B23" s="155"/>
      <c r="C23" s="155"/>
      <c r="D23" s="155"/>
      <c r="E23" s="155"/>
    </row>
    <row r="24" spans="1:6" ht="18" customHeight="1">
      <c r="A24" s="155"/>
      <c r="B24" s="155"/>
      <c r="C24" s="155"/>
      <c r="D24" s="155"/>
      <c r="E24" s="155"/>
    </row>
    <row r="25" spans="1:6" ht="16.5">
      <c r="A25" s="155"/>
      <c r="B25" s="155"/>
      <c r="C25" s="155"/>
      <c r="D25" s="155"/>
      <c r="E25" s="155"/>
    </row>
    <row r="26" spans="1:6" ht="16.5">
      <c r="A26" s="155"/>
      <c r="B26" s="155"/>
      <c r="C26" s="155"/>
      <c r="D26" s="155"/>
      <c r="E26" s="155"/>
    </row>
    <row r="27" spans="1:6" ht="16.5">
      <c r="A27" s="155"/>
      <c r="B27" s="155"/>
      <c r="C27" s="155"/>
      <c r="D27" s="155"/>
      <c r="E27" s="155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F11" sqref="F11"/>
    </sheetView>
  </sheetViews>
  <sheetFormatPr defaultRowHeight="16.5"/>
  <cols>
    <col min="1" max="1" width="36.7109375" style="155" customWidth="1"/>
    <col min="2" max="2" width="10" style="155" customWidth="1"/>
    <col min="3" max="5" width="11.7109375" style="155" customWidth="1"/>
    <col min="6" max="6" width="10.28515625" style="155" customWidth="1"/>
    <col min="7" max="16384" width="9.140625" style="155"/>
  </cols>
  <sheetData>
    <row r="1" spans="1:6" ht="18" customHeight="1">
      <c r="A1" s="329" t="s">
        <v>30</v>
      </c>
      <c r="B1" s="311"/>
      <c r="C1" s="304"/>
      <c r="D1" s="280"/>
      <c r="E1" s="280"/>
      <c r="F1" s="280"/>
    </row>
    <row r="2" spans="1:6" ht="18" customHeight="1">
      <c r="A2" s="135"/>
      <c r="B2" s="59"/>
      <c r="C2" s="60"/>
      <c r="D2" s="135"/>
      <c r="E2" s="135"/>
      <c r="F2" s="135"/>
    </row>
    <row r="3" spans="1:6" ht="18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ht="18" customHeight="1">
      <c r="A4" s="138"/>
      <c r="B4" s="161"/>
      <c r="C4" s="138"/>
      <c r="D4" s="138"/>
      <c r="E4" s="138"/>
      <c r="F4" s="138"/>
    </row>
    <row r="5" spans="1:6" ht="18" customHeight="1">
      <c r="A5" s="162" t="s">
        <v>31</v>
      </c>
      <c r="B5" s="81"/>
      <c r="C5" s="51"/>
      <c r="D5" s="51"/>
      <c r="E5" s="51"/>
      <c r="F5" s="51"/>
    </row>
    <row r="6" spans="1:6" ht="18" customHeight="1">
      <c r="A6" s="68" t="s">
        <v>227</v>
      </c>
      <c r="B6" s="80">
        <v>250</v>
      </c>
      <c r="C6" s="51">
        <v>200</v>
      </c>
      <c r="D6" s="51">
        <v>200</v>
      </c>
      <c r="E6" s="51">
        <v>200</v>
      </c>
      <c r="F6" s="51">
        <v>200</v>
      </c>
    </row>
    <row r="7" spans="1:6" ht="18" customHeight="1">
      <c r="A7" s="68" t="s">
        <v>36</v>
      </c>
      <c r="B7" s="81">
        <v>200</v>
      </c>
      <c r="C7" s="51"/>
      <c r="D7" s="51"/>
      <c r="E7" s="51">
        <v>300</v>
      </c>
      <c r="F7" s="51">
        <v>300</v>
      </c>
    </row>
    <row r="8" spans="1:6" ht="18" customHeight="1">
      <c r="A8" s="68" t="s">
        <v>224</v>
      </c>
      <c r="B8" s="67">
        <v>400</v>
      </c>
      <c r="C8" s="51">
        <v>500</v>
      </c>
      <c r="D8" s="51"/>
      <c r="E8" s="51"/>
      <c r="F8" s="51"/>
    </row>
    <row r="9" spans="1:6" ht="18" customHeight="1">
      <c r="A9" s="68" t="s">
        <v>37</v>
      </c>
      <c r="B9" s="80">
        <v>125</v>
      </c>
      <c r="C9" s="51"/>
      <c r="D9" s="51">
        <v>200</v>
      </c>
      <c r="E9" s="51">
        <v>200</v>
      </c>
      <c r="F9" s="51">
        <v>150</v>
      </c>
    </row>
    <row r="10" spans="1:6" ht="18" customHeight="1">
      <c r="A10" s="68" t="s">
        <v>225</v>
      </c>
      <c r="B10" s="80"/>
      <c r="C10" s="51">
        <v>1500</v>
      </c>
      <c r="D10" s="51">
        <v>2500</v>
      </c>
      <c r="E10" s="51">
        <v>1400</v>
      </c>
      <c r="F10" s="51"/>
    </row>
    <row r="11" spans="1:6" ht="18" customHeight="1">
      <c r="A11" s="163" t="s">
        <v>38</v>
      </c>
      <c r="B11" s="81"/>
      <c r="C11" s="51"/>
      <c r="D11" s="51"/>
      <c r="E11" s="51"/>
      <c r="F11" s="51"/>
    </row>
    <row r="12" spans="1:6" ht="18" customHeight="1">
      <c r="A12" s="68" t="s">
        <v>39</v>
      </c>
      <c r="B12" s="81">
        <v>200</v>
      </c>
      <c r="C12" s="81">
        <v>250</v>
      </c>
      <c r="D12" s="81">
        <v>300</v>
      </c>
      <c r="E12" s="81"/>
      <c r="F12" s="81"/>
    </row>
    <row r="13" spans="1:6" ht="18" customHeight="1">
      <c r="A13" s="68" t="s">
        <v>226</v>
      </c>
      <c r="B13" s="81">
        <v>300</v>
      </c>
      <c r="C13" s="81">
        <v>0</v>
      </c>
      <c r="D13" s="81"/>
      <c r="E13" s="81"/>
      <c r="F13" s="81"/>
    </row>
    <row r="14" spans="1:6" ht="18" customHeight="1">
      <c r="A14" s="169" t="s">
        <v>607</v>
      </c>
      <c r="B14" s="386"/>
      <c r="C14" s="382">
        <v>3000</v>
      </c>
      <c r="D14" s="81"/>
      <c r="E14" s="81"/>
      <c r="F14" s="81"/>
    </row>
    <row r="15" spans="1:6" ht="18" customHeight="1">
      <c r="A15" s="155" t="s">
        <v>692</v>
      </c>
      <c r="B15" s="68"/>
      <c r="C15" s="68"/>
      <c r="D15" s="81">
        <v>2500</v>
      </c>
      <c r="E15" s="81">
        <v>1000</v>
      </c>
      <c r="F15" s="81"/>
    </row>
    <row r="16" spans="1:6" ht="18" customHeight="1">
      <c r="A16" s="68"/>
      <c r="B16" s="81"/>
      <c r="C16" s="81"/>
      <c r="D16" s="81"/>
      <c r="E16" s="81"/>
      <c r="F16" s="81"/>
    </row>
    <row r="17" spans="1:6" ht="18" customHeight="1" thickBot="1">
      <c r="A17" s="68"/>
      <c r="B17" s="145"/>
      <c r="C17" s="145"/>
      <c r="D17" s="145"/>
      <c r="E17" s="145"/>
      <c r="F17" s="145"/>
    </row>
    <row r="18" spans="1:6" ht="18" customHeight="1" thickTop="1">
      <c r="A18" s="158" t="s">
        <v>338</v>
      </c>
      <c r="B18" s="157">
        <f>SUM(B4:B17)</f>
        <v>1475</v>
      </c>
      <c r="C18" s="157">
        <f>SUM(C4:C17)</f>
        <v>5450</v>
      </c>
      <c r="D18" s="157">
        <f>SUM(D4:D17)</f>
        <v>5700</v>
      </c>
      <c r="E18" s="157">
        <f>SUM(E4:E17)</f>
        <v>3100</v>
      </c>
      <c r="F18" s="157">
        <f>SUM(F4:F17)</f>
        <v>650</v>
      </c>
    </row>
    <row r="19" spans="1:6" ht="18" customHeight="1"/>
    <row r="20" spans="1:6" ht="18" customHeight="1"/>
    <row r="21" spans="1:6" ht="18" customHeight="1"/>
    <row r="22" spans="1:6" ht="18" customHeight="1"/>
    <row r="23" spans="1:6" ht="18" customHeight="1"/>
    <row r="24" spans="1:6" ht="18" customHeight="1"/>
  </sheetData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pane ySplit="1" topLeftCell="A2" activePane="bottomLeft" state="frozen"/>
      <selection pane="bottomLeft" activeCell="F13" sqref="F13"/>
    </sheetView>
  </sheetViews>
  <sheetFormatPr defaultRowHeight="18.75" customHeight="1"/>
  <cols>
    <col min="1" max="1" width="42.5703125" style="134" customWidth="1"/>
    <col min="2" max="3" width="10.7109375" style="32" customWidth="1"/>
    <col min="4" max="6" width="10.7109375" style="31" customWidth="1"/>
    <col min="7" max="16384" width="9.140625" style="31"/>
  </cols>
  <sheetData>
    <row r="1" spans="1:6" s="55" customFormat="1" ht="18.75" customHeight="1">
      <c r="A1" s="329" t="s">
        <v>405</v>
      </c>
      <c r="B1" s="311"/>
      <c r="C1" s="311"/>
      <c r="D1" s="311"/>
      <c r="E1" s="311"/>
      <c r="F1" s="311"/>
    </row>
    <row r="2" spans="1:6" ht="18.75" customHeight="1">
      <c r="A2" s="135"/>
      <c r="B2" s="60"/>
      <c r="C2" s="60"/>
      <c r="D2" s="60"/>
      <c r="E2" s="60"/>
      <c r="F2" s="60"/>
    </row>
    <row r="3" spans="1:6" s="55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174" customFormat="1" ht="18.75" customHeight="1">
      <c r="A4" s="138"/>
      <c r="B4" s="334"/>
      <c r="C4" s="334"/>
      <c r="D4" s="334"/>
      <c r="E4" s="334"/>
      <c r="F4" s="334"/>
    </row>
    <row r="5" spans="1:6" s="174" customFormat="1" ht="18.75" customHeight="1">
      <c r="A5" s="82" t="s">
        <v>286</v>
      </c>
      <c r="B5" s="301">
        <v>1500</v>
      </c>
      <c r="C5" s="301">
        <v>2000</v>
      </c>
      <c r="D5" s="301">
        <v>2000</v>
      </c>
      <c r="E5" s="301">
        <v>2000</v>
      </c>
      <c r="F5" s="301">
        <v>3500</v>
      </c>
    </row>
    <row r="6" spans="1:6" s="174" customFormat="1" ht="18.75" customHeight="1">
      <c r="A6" s="82" t="s">
        <v>528</v>
      </c>
      <c r="B6" s="301">
        <v>4000</v>
      </c>
      <c r="C6" s="301">
        <v>4500</v>
      </c>
      <c r="D6" s="301">
        <v>2000</v>
      </c>
      <c r="E6" s="301">
        <v>4000</v>
      </c>
      <c r="F6" s="301">
        <v>4000</v>
      </c>
    </row>
    <row r="7" spans="1:6" s="174" customFormat="1" ht="18.75" customHeight="1">
      <c r="A7" s="154" t="s">
        <v>438</v>
      </c>
      <c r="B7" s="345">
        <v>0</v>
      </c>
      <c r="C7" s="345">
        <v>0</v>
      </c>
      <c r="D7" s="345">
        <v>0</v>
      </c>
      <c r="E7" s="345"/>
      <c r="F7" s="345"/>
    </row>
    <row r="8" spans="1:6" s="174" customFormat="1" ht="18.75" customHeight="1">
      <c r="A8" s="82" t="s">
        <v>287</v>
      </c>
      <c r="B8" s="301">
        <v>1500</v>
      </c>
      <c r="C8" s="301">
        <v>1600</v>
      </c>
      <c r="D8" s="301">
        <v>1200</v>
      </c>
      <c r="E8" s="301">
        <v>800</v>
      </c>
      <c r="F8" s="301">
        <v>800</v>
      </c>
    </row>
    <row r="9" spans="1:6" s="174" customFormat="1" ht="18.75" customHeight="1">
      <c r="A9" s="351" t="s">
        <v>857</v>
      </c>
      <c r="B9" s="578">
        <v>2000</v>
      </c>
      <c r="C9" s="578">
        <v>0</v>
      </c>
      <c r="D9" s="578"/>
      <c r="E9" s="578"/>
      <c r="F9" s="578"/>
    </row>
    <row r="10" spans="1:6" s="174" customFormat="1" ht="18.75" customHeight="1">
      <c r="A10" s="351" t="s">
        <v>451</v>
      </c>
      <c r="B10" s="578">
        <v>18000</v>
      </c>
      <c r="C10" s="578">
        <v>12000</v>
      </c>
      <c r="D10" s="578">
        <v>12000</v>
      </c>
      <c r="E10" s="578">
        <v>8000</v>
      </c>
      <c r="F10" s="578">
        <v>8000</v>
      </c>
    </row>
    <row r="11" spans="1:6" s="174" customFormat="1" ht="18.75" customHeight="1">
      <c r="A11" s="349" t="s">
        <v>91</v>
      </c>
      <c r="B11" s="301">
        <v>50</v>
      </c>
      <c r="C11" s="301">
        <v>50</v>
      </c>
      <c r="D11" s="301">
        <v>50</v>
      </c>
      <c r="E11" s="301">
        <v>50</v>
      </c>
      <c r="F11" s="301">
        <v>50</v>
      </c>
    </row>
    <row r="12" spans="1:6" s="174" customFormat="1" ht="18.75" customHeight="1">
      <c r="A12" s="82" t="s">
        <v>452</v>
      </c>
      <c r="B12" s="301">
        <v>0</v>
      </c>
      <c r="C12" s="301">
        <v>0</v>
      </c>
      <c r="D12" s="301"/>
      <c r="E12" s="301">
        <v>750</v>
      </c>
      <c r="F12" s="301">
        <v>1500</v>
      </c>
    </row>
    <row r="13" spans="1:6" s="174" customFormat="1" ht="18.75" customHeight="1">
      <c r="A13" s="68" t="s">
        <v>291</v>
      </c>
      <c r="B13" s="485">
        <v>0</v>
      </c>
      <c r="C13" s="485">
        <v>0</v>
      </c>
      <c r="D13" s="485"/>
      <c r="E13" s="485"/>
      <c r="F13" s="485"/>
    </row>
    <row r="14" spans="1:6" s="174" customFormat="1" ht="18.75" customHeight="1">
      <c r="A14" s="82" t="s">
        <v>288</v>
      </c>
      <c r="B14" s="301">
        <v>500</v>
      </c>
      <c r="C14" s="301">
        <v>4000</v>
      </c>
      <c r="D14" s="301">
        <v>2000</v>
      </c>
      <c r="E14" s="301">
        <v>3000</v>
      </c>
      <c r="F14" s="301">
        <v>3000</v>
      </c>
    </row>
    <row r="15" spans="1:6" s="174" customFormat="1" ht="18.75" customHeight="1">
      <c r="A15" s="82" t="s">
        <v>285</v>
      </c>
      <c r="B15" s="301">
        <v>500</v>
      </c>
      <c r="C15" s="301">
        <v>1200</v>
      </c>
      <c r="D15" s="301">
        <v>2000</v>
      </c>
      <c r="E15" s="301">
        <v>3000</v>
      </c>
      <c r="F15" s="301">
        <v>4000</v>
      </c>
    </row>
    <row r="16" spans="1:6" s="174" customFormat="1" ht="18.75" customHeight="1">
      <c r="A16" s="68" t="s">
        <v>289</v>
      </c>
      <c r="B16" s="301">
        <v>0</v>
      </c>
      <c r="C16" s="301">
        <v>0</v>
      </c>
      <c r="D16" s="301"/>
      <c r="E16" s="301"/>
      <c r="F16" s="301"/>
    </row>
    <row r="17" spans="1:6" s="174" customFormat="1" ht="18.75" customHeight="1">
      <c r="A17" s="351" t="s">
        <v>446</v>
      </c>
      <c r="B17" s="345">
        <v>600</v>
      </c>
      <c r="C17" s="345">
        <v>1000</v>
      </c>
      <c r="D17" s="345">
        <v>500</v>
      </c>
      <c r="E17" s="345"/>
      <c r="F17" s="345"/>
    </row>
    <row r="18" spans="1:6" s="174" customFormat="1" ht="18.75" customHeight="1">
      <c r="A18" s="351" t="s">
        <v>529</v>
      </c>
      <c r="B18" s="578">
        <v>5000</v>
      </c>
      <c r="C18" s="578">
        <v>15000</v>
      </c>
      <c r="D18" s="579">
        <v>15000</v>
      </c>
      <c r="E18" s="579">
        <v>1200</v>
      </c>
      <c r="F18" s="579">
        <v>1200</v>
      </c>
    </row>
    <row r="19" spans="1:6" s="174" customFormat="1" ht="18.75" customHeight="1">
      <c r="A19" s="68" t="s">
        <v>530</v>
      </c>
      <c r="B19" s="301">
        <v>300</v>
      </c>
      <c r="C19" s="301">
        <v>300</v>
      </c>
      <c r="D19" s="578"/>
      <c r="E19" s="578"/>
      <c r="F19" s="578"/>
    </row>
    <row r="20" spans="1:6" ht="18.75" customHeight="1">
      <c r="A20" s="351" t="s">
        <v>228</v>
      </c>
      <c r="B20" s="345"/>
      <c r="C20" s="345">
        <v>3500</v>
      </c>
      <c r="D20" s="301">
        <v>3000</v>
      </c>
      <c r="E20" s="301"/>
      <c r="F20" s="301"/>
    </row>
    <row r="21" spans="1:6" ht="18" customHeight="1">
      <c r="A21" s="352" t="s">
        <v>184</v>
      </c>
      <c r="B21" s="579"/>
      <c r="C21" s="579">
        <v>700</v>
      </c>
      <c r="D21" s="345">
        <v>1200</v>
      </c>
      <c r="E21" s="345">
        <v>800</v>
      </c>
      <c r="F21" s="345">
        <v>800</v>
      </c>
    </row>
    <row r="22" spans="1:6" ht="18.75" customHeight="1">
      <c r="A22" s="351" t="s">
        <v>693</v>
      </c>
      <c r="B22" s="578"/>
      <c r="C22" s="578"/>
      <c r="D22" s="578">
        <v>625</v>
      </c>
      <c r="E22" s="578">
        <v>625</v>
      </c>
      <c r="F22" s="578">
        <v>625</v>
      </c>
    </row>
    <row r="23" spans="1:6" ht="18.75" customHeight="1">
      <c r="A23" s="401" t="s">
        <v>992</v>
      </c>
      <c r="B23" s="580"/>
      <c r="C23" s="580"/>
      <c r="D23" s="580"/>
      <c r="E23" s="580"/>
      <c r="F23" s="580">
        <v>2000</v>
      </c>
    </row>
    <row r="24" spans="1:6" ht="18.75" customHeight="1" thickBot="1">
      <c r="A24" s="401"/>
      <c r="B24" s="580"/>
      <c r="C24" s="580"/>
      <c r="D24" s="580"/>
      <c r="E24" s="580"/>
      <c r="F24" s="580"/>
    </row>
    <row r="25" spans="1:6" ht="18.75" customHeight="1" thickTop="1">
      <c r="A25" s="140" t="s">
        <v>277</v>
      </c>
      <c r="B25" s="581">
        <f t="shared" ref="B25:E25" si="0">SUM(B4:B24)</f>
        <v>33950</v>
      </c>
      <c r="C25" s="581">
        <f t="shared" si="0"/>
        <v>45850</v>
      </c>
      <c r="D25" s="581">
        <f t="shared" si="0"/>
        <v>41575</v>
      </c>
      <c r="E25" s="581">
        <f t="shared" si="0"/>
        <v>24225</v>
      </c>
      <c r="F25" s="581">
        <f>SUM(F4:F24)</f>
        <v>29475</v>
      </c>
    </row>
    <row r="26" spans="1:6" s="55" customFormat="1" ht="18.75" customHeight="1">
      <c r="A26" s="155"/>
      <c r="B26" s="54"/>
      <c r="C26" s="155"/>
    </row>
    <row r="27" spans="1:6" ht="18.75" customHeight="1">
      <c r="A27" s="155"/>
      <c r="C27" s="155"/>
    </row>
    <row r="28" spans="1:6" ht="18.75" customHeight="1">
      <c r="A28" s="155"/>
      <c r="C28" s="155"/>
    </row>
    <row r="29" spans="1:6" ht="18.75" customHeight="1">
      <c r="A29" s="155"/>
      <c r="C29" s="155"/>
    </row>
    <row r="30" spans="1:6" ht="18.75" customHeight="1">
      <c r="A30" s="155"/>
      <c r="C30" s="155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pane ySplit="3" topLeftCell="A4" activePane="bottomLeft" state="frozen"/>
      <selection pane="bottomLeft" activeCell="F14" sqref="F14"/>
    </sheetView>
  </sheetViews>
  <sheetFormatPr defaultRowHeight="18.75" customHeight="1"/>
  <cols>
    <col min="1" max="1" width="43.85546875" style="15" customWidth="1"/>
    <col min="2" max="2" width="11" style="16" customWidth="1"/>
    <col min="3" max="3" width="11" style="17" customWidth="1"/>
    <col min="4" max="6" width="11" style="133" customWidth="1"/>
    <col min="7" max="16384" width="9.140625" style="133"/>
  </cols>
  <sheetData>
    <row r="1" spans="1:6" s="270" customFormat="1" ht="18.75" customHeight="1">
      <c r="A1" s="329" t="s">
        <v>407</v>
      </c>
      <c r="B1" s="311"/>
      <c r="C1" s="304"/>
      <c r="D1" s="304"/>
      <c r="E1" s="304"/>
      <c r="F1" s="304"/>
    </row>
    <row r="2" spans="1:6" ht="18.75" customHeight="1">
      <c r="A2" s="135"/>
      <c r="B2" s="59"/>
      <c r="C2" s="60"/>
      <c r="D2" s="60"/>
      <c r="E2" s="60"/>
      <c r="F2" s="60"/>
    </row>
    <row r="3" spans="1:6" s="270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270" customFormat="1" ht="18.75" customHeight="1">
      <c r="A4" s="82"/>
      <c r="B4" s="60"/>
      <c r="C4" s="60"/>
      <c r="D4" s="60"/>
      <c r="E4" s="60"/>
      <c r="F4" s="60"/>
    </row>
    <row r="5" spans="1:6" s="270" customFormat="1" ht="18.75" customHeight="1">
      <c r="A5" s="82" t="s">
        <v>350</v>
      </c>
      <c r="B5" s="60">
        <v>500</v>
      </c>
      <c r="C5" s="60">
        <v>400</v>
      </c>
      <c r="D5" s="60">
        <v>200</v>
      </c>
      <c r="E5" s="60">
        <v>100</v>
      </c>
      <c r="F5" s="60">
        <v>100</v>
      </c>
    </row>
    <row r="6" spans="1:6" s="270" customFormat="1" ht="18.75" customHeight="1">
      <c r="A6" s="82" t="s">
        <v>352</v>
      </c>
      <c r="B6" s="60">
        <v>1500</v>
      </c>
      <c r="C6" s="60">
        <v>1500</v>
      </c>
      <c r="D6" s="60">
        <v>1000</v>
      </c>
      <c r="E6" s="60">
        <v>1000</v>
      </c>
      <c r="F6" s="60">
        <v>700</v>
      </c>
    </row>
    <row r="7" spans="1:6" s="270" customFormat="1" ht="18.75" customHeight="1">
      <c r="A7" s="82" t="s">
        <v>354</v>
      </c>
      <c r="B7" s="60">
        <v>600</v>
      </c>
      <c r="C7" s="60">
        <v>0</v>
      </c>
      <c r="D7" s="60">
        <v>200</v>
      </c>
      <c r="E7" s="60">
        <v>300</v>
      </c>
      <c r="F7" s="60">
        <v>300</v>
      </c>
    </row>
    <row r="8" spans="1:6" s="270" customFormat="1" ht="18.75" customHeight="1">
      <c r="A8" s="152" t="s">
        <v>105</v>
      </c>
      <c r="B8" s="60">
        <v>6600</v>
      </c>
      <c r="C8" s="60">
        <v>6600</v>
      </c>
      <c r="D8" s="60">
        <v>6800</v>
      </c>
      <c r="E8" s="60">
        <v>6900</v>
      </c>
      <c r="F8" s="60">
        <v>2256</v>
      </c>
    </row>
    <row r="9" spans="1:6" s="270" customFormat="1" ht="18.75" customHeight="1">
      <c r="A9" s="82" t="s">
        <v>351</v>
      </c>
      <c r="B9" s="60">
        <v>550</v>
      </c>
      <c r="C9" s="60">
        <v>500</v>
      </c>
      <c r="D9" s="60">
        <v>600</v>
      </c>
      <c r="E9" s="60">
        <v>600</v>
      </c>
      <c r="F9" s="60">
        <v>500</v>
      </c>
    </row>
    <row r="10" spans="1:6" ht="18.75" customHeight="1">
      <c r="A10" s="82" t="s">
        <v>349</v>
      </c>
      <c r="B10" s="60">
        <v>200</v>
      </c>
      <c r="C10" s="60">
        <v>100</v>
      </c>
      <c r="D10" s="60">
        <v>100</v>
      </c>
      <c r="E10" s="60">
        <v>100</v>
      </c>
      <c r="F10" s="60">
        <v>100</v>
      </c>
    </row>
    <row r="11" spans="1:6" ht="18.75" customHeight="1">
      <c r="A11" s="82" t="s">
        <v>356</v>
      </c>
      <c r="B11" s="60">
        <v>2500</v>
      </c>
      <c r="C11" s="60">
        <v>2500</v>
      </c>
      <c r="D11" s="60">
        <v>2500</v>
      </c>
      <c r="E11" s="60">
        <v>2200</v>
      </c>
      <c r="F11" s="60">
        <v>1800</v>
      </c>
    </row>
    <row r="12" spans="1:6" ht="18.75" customHeight="1">
      <c r="A12" s="82" t="s">
        <v>531</v>
      </c>
      <c r="B12" s="60">
        <v>200</v>
      </c>
      <c r="C12" s="60">
        <v>0</v>
      </c>
      <c r="D12" s="60"/>
      <c r="E12" s="60"/>
      <c r="F12" s="60"/>
    </row>
    <row r="13" spans="1:6" ht="18.75" customHeight="1">
      <c r="A13" s="82" t="s">
        <v>353</v>
      </c>
      <c r="B13" s="60">
        <v>1000</v>
      </c>
      <c r="C13" s="60">
        <v>1000</v>
      </c>
      <c r="D13" s="60">
        <v>600</v>
      </c>
      <c r="E13" s="60">
        <v>500</v>
      </c>
      <c r="F13" s="60">
        <v>200</v>
      </c>
    </row>
    <row r="14" spans="1:6" ht="18.75" customHeight="1">
      <c r="A14" s="135"/>
      <c r="B14" s="59"/>
      <c r="C14" s="60"/>
      <c r="D14" s="60"/>
      <c r="E14" s="60"/>
      <c r="F14" s="60"/>
    </row>
    <row r="15" spans="1:6" ht="18.75" customHeight="1">
      <c r="A15" s="135"/>
      <c r="B15" s="59"/>
      <c r="C15" s="60"/>
      <c r="D15" s="60"/>
      <c r="E15" s="60"/>
      <c r="F15" s="60"/>
    </row>
    <row r="16" spans="1:6" ht="18.75" customHeight="1" thickBot="1">
      <c r="A16" s="135"/>
      <c r="B16" s="61"/>
      <c r="C16" s="139"/>
      <c r="D16" s="139"/>
      <c r="E16" s="139"/>
      <c r="F16" s="139"/>
    </row>
    <row r="17" spans="1:6" ht="18.75" customHeight="1" thickTop="1">
      <c r="A17" s="140" t="s">
        <v>277</v>
      </c>
      <c r="B17" s="121">
        <f>SUM(B4:B16)</f>
        <v>13650</v>
      </c>
      <c r="C17" s="121">
        <f>SUM(C4:C16)</f>
        <v>12600</v>
      </c>
      <c r="D17" s="121">
        <f>SUM(D4:D16)</f>
        <v>12000</v>
      </c>
      <c r="E17" s="121">
        <f>SUM(E4:E16)</f>
        <v>11700</v>
      </c>
      <c r="F17" s="121">
        <f>SUM(F4:F16)</f>
        <v>5956</v>
      </c>
    </row>
    <row r="18" spans="1:6" ht="18.75" customHeight="1">
      <c r="A18" s="134"/>
      <c r="B18" s="32"/>
      <c r="C18" s="54"/>
      <c r="D18" s="31"/>
    </row>
    <row r="19" spans="1:6" ht="18.75" customHeight="1">
      <c r="A19" s="134"/>
      <c r="B19" s="32"/>
      <c r="C19" s="54"/>
      <c r="D19" s="31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3" topLeftCell="A4" activePane="bottomLeft" state="frozen"/>
      <selection pane="bottomLeft" activeCell="F14" sqref="F14"/>
    </sheetView>
  </sheetViews>
  <sheetFormatPr defaultRowHeight="18.75" customHeight="1"/>
  <cols>
    <col min="1" max="1" width="37.140625" style="13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29" t="s">
        <v>409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A4" s="164"/>
      <c r="B4" s="166"/>
      <c r="C4" s="164"/>
      <c r="D4" s="164"/>
      <c r="E4" s="164"/>
      <c r="F4" s="164"/>
    </row>
    <row r="5" spans="1:6" s="174" customFormat="1" ht="18.75" customHeight="1">
      <c r="A5" s="82" t="s">
        <v>431</v>
      </c>
      <c r="B5" s="350">
        <v>5000</v>
      </c>
      <c r="C5" s="282">
        <v>5000</v>
      </c>
      <c r="D5" s="282">
        <v>4500</v>
      </c>
      <c r="E5" s="282">
        <v>4500</v>
      </c>
      <c r="F5" s="282">
        <v>3000</v>
      </c>
    </row>
    <row r="6" spans="1:6" s="174" customFormat="1" ht="18.75" customHeight="1">
      <c r="A6" s="82" t="s">
        <v>316</v>
      </c>
      <c r="B6" s="582">
        <v>400</v>
      </c>
      <c r="C6" s="282">
        <v>400</v>
      </c>
      <c r="D6" s="282">
        <v>200</v>
      </c>
      <c r="E6" s="282">
        <v>200</v>
      </c>
      <c r="F6" s="282">
        <v>200</v>
      </c>
    </row>
    <row r="7" spans="1:6" s="353" customFormat="1" ht="18.75" customHeight="1">
      <c r="A7" s="82" t="s">
        <v>430</v>
      </c>
      <c r="B7" s="350"/>
      <c r="C7" s="282"/>
      <c r="D7" s="282"/>
      <c r="E7" s="282"/>
      <c r="F7" s="282"/>
    </row>
    <row r="8" spans="1:6" s="353" customFormat="1" ht="18.75" customHeight="1">
      <c r="A8" s="167" t="s">
        <v>429</v>
      </c>
      <c r="B8" s="350">
        <v>3500</v>
      </c>
      <c r="C8" s="282">
        <v>4000</v>
      </c>
      <c r="D8" s="282">
        <v>3500</v>
      </c>
      <c r="E8" s="282">
        <v>3500</v>
      </c>
      <c r="F8" s="282">
        <v>3000</v>
      </c>
    </row>
    <row r="9" spans="1:6" ht="18.75" customHeight="1">
      <c r="A9" s="82" t="s">
        <v>14</v>
      </c>
      <c r="B9" s="582">
        <v>700</v>
      </c>
      <c r="C9" s="70">
        <v>700</v>
      </c>
      <c r="D9" s="70">
        <v>500</v>
      </c>
      <c r="E9" s="70">
        <v>600</v>
      </c>
      <c r="F9" s="70">
        <v>600</v>
      </c>
    </row>
    <row r="10" spans="1:6" ht="18.75" customHeight="1">
      <c r="A10" s="152" t="s">
        <v>532</v>
      </c>
      <c r="B10" s="350">
        <v>200</v>
      </c>
      <c r="C10" s="282">
        <v>400</v>
      </c>
      <c r="D10" s="70"/>
      <c r="E10" s="70"/>
      <c r="F10" s="70"/>
    </row>
    <row r="11" spans="1:6" ht="18.75" customHeight="1">
      <c r="A11" s="91" t="s">
        <v>171</v>
      </c>
      <c r="B11" s="582">
        <v>920</v>
      </c>
      <c r="C11" s="70">
        <v>400</v>
      </c>
      <c r="D11" s="70">
        <v>120</v>
      </c>
      <c r="E11" s="70">
        <v>140</v>
      </c>
      <c r="F11" s="70">
        <v>200</v>
      </c>
    </row>
    <row r="12" spans="1:6" ht="18.75" customHeight="1">
      <c r="A12" s="82" t="s">
        <v>862</v>
      </c>
      <c r="B12" s="583"/>
      <c r="C12" s="70"/>
      <c r="D12" s="70">
        <v>300</v>
      </c>
      <c r="E12" s="70"/>
      <c r="F12" s="70"/>
    </row>
    <row r="13" spans="1:6" ht="18.75" customHeight="1">
      <c r="A13" s="82" t="s">
        <v>694</v>
      </c>
      <c r="B13" s="583"/>
      <c r="C13" s="70"/>
      <c r="D13" s="70">
        <v>200</v>
      </c>
      <c r="E13" s="70">
        <v>450</v>
      </c>
      <c r="F13" s="70">
        <v>200</v>
      </c>
    </row>
    <row r="14" spans="1:6" ht="18.75" customHeight="1">
      <c r="A14" s="82" t="s">
        <v>861</v>
      </c>
      <c r="B14" s="583"/>
      <c r="C14" s="70"/>
      <c r="D14" s="70">
        <v>400</v>
      </c>
      <c r="E14" s="70">
        <v>200</v>
      </c>
      <c r="F14" s="70">
        <v>200</v>
      </c>
    </row>
    <row r="15" spans="1:6" ht="18.75" customHeight="1" thickBot="1">
      <c r="A15" s="387"/>
      <c r="B15" s="584"/>
      <c r="C15" s="585"/>
      <c r="D15" s="468"/>
      <c r="E15" s="468"/>
      <c r="F15" s="468"/>
    </row>
    <row r="16" spans="1:6" s="55" customFormat="1" ht="18.75" customHeight="1" thickTop="1">
      <c r="A16" s="140" t="s">
        <v>277</v>
      </c>
      <c r="B16" s="302">
        <f>SUM(B4:B13)</f>
        <v>10720</v>
      </c>
      <c r="C16" s="302">
        <f>SUM(C4:C13)</f>
        <v>10900</v>
      </c>
      <c r="D16" s="302">
        <f>SUM(D4:D13)</f>
        <v>9320</v>
      </c>
      <c r="E16" s="302">
        <f>SUM(E4:E15)</f>
        <v>9590</v>
      </c>
      <c r="F16" s="302">
        <f>SUM(F4:F15)</f>
        <v>7400</v>
      </c>
    </row>
    <row r="18" spans="1:1" ht="18.75" customHeight="1">
      <c r="A18" s="19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8" sqref="F8"/>
    </sheetView>
  </sheetViews>
  <sheetFormatPr defaultRowHeight="18.75" customHeight="1"/>
  <cols>
    <col min="1" max="1" width="35.28515625" style="13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29" t="s">
        <v>398</v>
      </c>
      <c r="B1" s="311"/>
      <c r="C1" s="304"/>
      <c r="D1" s="304"/>
      <c r="E1" s="304"/>
      <c r="F1" s="304"/>
    </row>
    <row r="2" spans="1:6" ht="18.75" customHeight="1">
      <c r="A2" s="135"/>
      <c r="B2" s="59"/>
      <c r="C2" s="60"/>
      <c r="D2" s="60"/>
      <c r="E2" s="60"/>
      <c r="F2" s="60"/>
    </row>
    <row r="3" spans="1:6" s="55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174" customFormat="1" ht="18.75" customHeight="1">
      <c r="A4" s="138"/>
      <c r="B4" s="334"/>
      <c r="C4" s="334"/>
      <c r="D4" s="334"/>
      <c r="E4" s="334"/>
      <c r="F4" s="334"/>
    </row>
    <row r="5" spans="1:6" s="55" customFormat="1" ht="18.75" customHeight="1">
      <c r="A5" s="82"/>
      <c r="B5" s="42"/>
      <c r="C5" s="42"/>
      <c r="D5" s="42"/>
      <c r="E5" s="42"/>
      <c r="F5" s="42"/>
    </row>
    <row r="6" spans="1:6" s="55" customFormat="1" ht="18.75" customHeight="1">
      <c r="A6" s="349" t="s">
        <v>491</v>
      </c>
      <c r="B6" s="485"/>
      <c r="C6" s="485"/>
      <c r="D6" s="485"/>
      <c r="E6" s="485"/>
      <c r="F6" s="485"/>
    </row>
    <row r="7" spans="1:6" s="55" customFormat="1" ht="18.75" customHeight="1">
      <c r="A7" s="349" t="s">
        <v>489</v>
      </c>
      <c r="B7" s="485">
        <v>125</v>
      </c>
      <c r="C7" s="485">
        <v>125</v>
      </c>
      <c r="D7" s="485">
        <v>210</v>
      </c>
      <c r="E7" s="485">
        <v>210</v>
      </c>
      <c r="F7" s="485">
        <v>210</v>
      </c>
    </row>
    <row r="8" spans="1:6" s="55" customFormat="1" ht="18.75" customHeight="1">
      <c r="A8" s="349" t="s">
        <v>346</v>
      </c>
      <c r="B8" s="485"/>
      <c r="C8" s="485"/>
      <c r="D8" s="485"/>
      <c r="E8" s="485"/>
      <c r="F8" s="485"/>
    </row>
    <row r="9" spans="1:6" s="55" customFormat="1" ht="18.75" customHeight="1">
      <c r="A9" s="349" t="s">
        <v>347</v>
      </c>
      <c r="B9" s="485">
        <v>50</v>
      </c>
      <c r="C9" s="485">
        <v>75</v>
      </c>
      <c r="D9" s="485">
        <v>70</v>
      </c>
      <c r="E9" s="485">
        <v>70</v>
      </c>
      <c r="F9" s="485">
        <v>45</v>
      </c>
    </row>
    <row r="10" spans="1:6" s="55" customFormat="1" ht="18.75" customHeight="1">
      <c r="A10" s="349" t="s">
        <v>490</v>
      </c>
      <c r="B10" s="485">
        <v>1000</v>
      </c>
      <c r="C10" s="485">
        <v>1000</v>
      </c>
      <c r="D10" s="485">
        <v>1000</v>
      </c>
      <c r="E10" s="485">
        <v>1000</v>
      </c>
      <c r="F10" s="485">
        <v>1000</v>
      </c>
    </row>
    <row r="11" spans="1:6" s="55" customFormat="1" ht="18.75" customHeight="1">
      <c r="A11" s="82"/>
      <c r="B11" s="310"/>
      <c r="C11" s="485"/>
      <c r="D11" s="485"/>
      <c r="E11" s="485"/>
      <c r="F11" s="485"/>
    </row>
    <row r="12" spans="1:6" ht="18.75" customHeight="1">
      <c r="A12" s="82"/>
      <c r="B12" s="310"/>
      <c r="C12" s="485"/>
      <c r="D12" s="485"/>
      <c r="E12" s="485"/>
      <c r="F12" s="485"/>
    </row>
    <row r="13" spans="1:6" ht="18.75" customHeight="1">
      <c r="A13" s="135"/>
      <c r="B13" s="310"/>
      <c r="C13" s="485"/>
      <c r="D13" s="485"/>
      <c r="E13" s="485"/>
      <c r="F13" s="485"/>
    </row>
    <row r="14" spans="1:6" ht="18.75" customHeight="1" thickBot="1">
      <c r="A14" s="135"/>
      <c r="B14" s="488"/>
      <c r="C14" s="489"/>
      <c r="D14" s="489"/>
      <c r="E14" s="489"/>
      <c r="F14" s="489"/>
    </row>
    <row r="15" spans="1:6" s="55" customFormat="1" ht="18.75" customHeight="1" thickTop="1">
      <c r="A15" s="140" t="s">
        <v>277</v>
      </c>
      <c r="B15" s="492">
        <f>SUM(B4:B14)</f>
        <v>1175</v>
      </c>
      <c r="C15" s="581">
        <f>SUM(C4:C14)</f>
        <v>1200</v>
      </c>
      <c r="D15" s="581">
        <f>SUM(D4:D14)</f>
        <v>1280</v>
      </c>
      <c r="E15" s="581">
        <f>SUM(E4:E14)</f>
        <v>1280</v>
      </c>
      <c r="F15" s="581">
        <f>SUM(F4:F14)</f>
        <v>1255</v>
      </c>
    </row>
    <row r="17" spans="1:3" ht="18.75" customHeight="1">
      <c r="A17" s="354" t="s">
        <v>462</v>
      </c>
      <c r="B17" s="198"/>
      <c r="C17" s="199"/>
    </row>
    <row r="18" spans="1:3" ht="18.75" customHeight="1">
      <c r="A18" s="354" t="s">
        <v>515</v>
      </c>
      <c r="B18" s="198"/>
      <c r="C18" s="199"/>
    </row>
    <row r="19" spans="1:3" ht="18.75" customHeight="1">
      <c r="A19" s="19" t="s">
        <v>522</v>
      </c>
    </row>
    <row r="20" spans="1:3" ht="18.75" customHeight="1">
      <c r="A20" s="19" t="s">
        <v>514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7" sqref="A7"/>
    </sheetView>
  </sheetViews>
  <sheetFormatPr defaultRowHeight="18.75" customHeight="1"/>
  <cols>
    <col min="1" max="1" width="33.28515625" style="134" customWidth="1"/>
    <col min="2" max="2" width="10.42578125" style="32" customWidth="1"/>
    <col min="3" max="3" width="10.42578125" style="54" customWidth="1"/>
    <col min="4" max="6" width="10.42578125" style="31" customWidth="1"/>
    <col min="7" max="16384" width="9.140625" style="31"/>
  </cols>
  <sheetData>
    <row r="1" spans="1:11" s="55" customFormat="1" ht="18.75" customHeight="1">
      <c r="A1" s="329" t="s">
        <v>399</v>
      </c>
      <c r="B1" s="311"/>
      <c r="C1" s="304"/>
      <c r="D1" s="304"/>
      <c r="E1" s="304"/>
      <c r="F1" s="304"/>
    </row>
    <row r="2" spans="1:11" ht="18.75" customHeight="1">
      <c r="A2" s="135"/>
      <c r="B2" s="59"/>
      <c r="C2" s="60"/>
      <c r="D2" s="60"/>
      <c r="E2" s="60"/>
      <c r="F2" s="60"/>
    </row>
    <row r="3" spans="1:11" s="55" customFormat="1" ht="18.75" customHeight="1">
      <c r="A3" s="141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11" s="174" customFormat="1" ht="18.75" customHeight="1">
      <c r="A4" s="68"/>
      <c r="B4" s="165"/>
      <c r="C4" s="165"/>
      <c r="D4" s="165"/>
      <c r="E4" s="165"/>
      <c r="F4" s="165"/>
    </row>
    <row r="5" spans="1:11" s="55" customFormat="1" ht="18.75" customHeight="1">
      <c r="A5" s="63" t="s">
        <v>319</v>
      </c>
      <c r="B5" s="75">
        <v>150</v>
      </c>
      <c r="C5" s="75">
        <v>125</v>
      </c>
      <c r="D5" s="75">
        <v>75</v>
      </c>
      <c r="E5" s="75">
        <v>75</v>
      </c>
      <c r="F5" s="75">
        <v>250</v>
      </c>
      <c r="G5" s="126" t="s">
        <v>993</v>
      </c>
    </row>
    <row r="6" spans="1:11" ht="18.75" customHeight="1">
      <c r="A6" s="63" t="s">
        <v>756</v>
      </c>
      <c r="B6" s="75">
        <v>500</v>
      </c>
      <c r="C6" s="75">
        <v>500</v>
      </c>
      <c r="D6" s="75">
        <v>500</v>
      </c>
      <c r="E6" s="75"/>
      <c r="F6" s="75"/>
      <c r="G6" s="126"/>
    </row>
    <row r="7" spans="1:11" ht="18.75" customHeight="1">
      <c r="A7" s="63" t="s">
        <v>365</v>
      </c>
      <c r="B7" s="75">
        <v>0</v>
      </c>
      <c r="C7" s="75">
        <v>0</v>
      </c>
      <c r="D7" s="75"/>
      <c r="E7" s="75"/>
      <c r="F7" s="75"/>
      <c r="G7" s="126"/>
    </row>
    <row r="8" spans="1:11" ht="18.75" customHeight="1">
      <c r="A8" s="63" t="s">
        <v>366</v>
      </c>
      <c r="B8" s="75">
        <v>60</v>
      </c>
      <c r="C8" s="75">
        <v>30</v>
      </c>
      <c r="D8" s="75">
        <v>30</v>
      </c>
      <c r="E8" s="75">
        <v>30</v>
      </c>
      <c r="F8" s="75">
        <v>30</v>
      </c>
      <c r="G8" s="126"/>
    </row>
    <row r="9" spans="1:11" ht="18.75" customHeight="1">
      <c r="A9" s="349" t="s">
        <v>101</v>
      </c>
      <c r="B9" s="301">
        <v>175</v>
      </c>
      <c r="C9" s="301">
        <v>400</v>
      </c>
      <c r="D9" s="301">
        <v>460</v>
      </c>
      <c r="E9" s="301">
        <v>440</v>
      </c>
      <c r="F9" s="301">
        <v>220</v>
      </c>
      <c r="G9" s="126" t="s">
        <v>685</v>
      </c>
    </row>
    <row r="10" spans="1:11" ht="25.5" customHeight="1">
      <c r="A10" s="63" t="s">
        <v>494</v>
      </c>
      <c r="B10" s="75">
        <v>135</v>
      </c>
      <c r="C10" s="75">
        <v>150</v>
      </c>
      <c r="D10" s="75">
        <v>150</v>
      </c>
      <c r="E10" s="75">
        <v>150</v>
      </c>
      <c r="F10" s="75">
        <v>150</v>
      </c>
      <c r="G10" s="126"/>
    </row>
    <row r="11" spans="1:11" ht="18.75" customHeight="1">
      <c r="A11" s="63" t="s">
        <v>364</v>
      </c>
      <c r="B11" s="75">
        <v>25</v>
      </c>
      <c r="C11" s="75">
        <v>26</v>
      </c>
      <c r="D11" s="75">
        <v>0</v>
      </c>
      <c r="E11" s="75"/>
      <c r="F11" s="75"/>
      <c r="G11" s="28"/>
      <c r="H11" s="155"/>
      <c r="I11" s="155"/>
      <c r="J11" s="155"/>
      <c r="K11" s="155"/>
    </row>
    <row r="12" spans="1:11" ht="39.75" customHeight="1">
      <c r="A12" s="63" t="s">
        <v>755</v>
      </c>
      <c r="B12" s="75">
        <v>120</v>
      </c>
      <c r="C12" s="75">
        <v>175</v>
      </c>
      <c r="D12" s="75">
        <v>175</v>
      </c>
      <c r="E12" s="75">
        <v>175</v>
      </c>
      <c r="F12" s="75">
        <v>175</v>
      </c>
      <c r="G12" s="586" t="s">
        <v>757</v>
      </c>
    </row>
    <row r="13" spans="1:11" ht="18.75" customHeight="1">
      <c r="A13" s="349" t="s">
        <v>165</v>
      </c>
      <c r="B13" s="75">
        <v>150</v>
      </c>
      <c r="C13" s="75">
        <v>100</v>
      </c>
      <c r="D13" s="75">
        <v>100</v>
      </c>
      <c r="E13" s="75">
        <v>100</v>
      </c>
      <c r="F13" s="75">
        <v>100</v>
      </c>
      <c r="G13" s="126" t="s">
        <v>926</v>
      </c>
    </row>
    <row r="14" spans="1:11" ht="18.75" customHeight="1">
      <c r="A14" s="63" t="s">
        <v>24</v>
      </c>
      <c r="B14" s="75">
        <v>500</v>
      </c>
      <c r="C14" s="75">
        <v>500</v>
      </c>
      <c r="D14" s="75"/>
      <c r="E14" s="75"/>
      <c r="F14" s="75"/>
      <c r="G14" s="126"/>
    </row>
    <row r="15" spans="1:11" ht="18.75" customHeight="1">
      <c r="A15" s="63" t="s">
        <v>53</v>
      </c>
      <c r="B15" s="75">
        <v>95</v>
      </c>
      <c r="C15" s="75">
        <v>75</v>
      </c>
      <c r="D15" s="75">
        <v>75</v>
      </c>
      <c r="E15" s="75">
        <v>75</v>
      </c>
      <c r="F15" s="75">
        <v>75</v>
      </c>
      <c r="G15" s="126" t="s">
        <v>926</v>
      </c>
    </row>
    <row r="16" spans="1:11" ht="18.75" customHeight="1">
      <c r="A16" s="349" t="s">
        <v>23</v>
      </c>
      <c r="B16" s="75">
        <v>695</v>
      </c>
      <c r="C16" s="75">
        <v>700</v>
      </c>
      <c r="D16" s="75"/>
      <c r="E16" s="75"/>
      <c r="F16" s="75"/>
      <c r="G16" s="126"/>
    </row>
    <row r="17" spans="1:7" ht="18.75" customHeight="1">
      <c r="A17" s="63" t="s">
        <v>493</v>
      </c>
      <c r="B17" s="75">
        <v>75</v>
      </c>
      <c r="C17" s="75">
        <v>80</v>
      </c>
      <c r="D17" s="75">
        <v>75</v>
      </c>
      <c r="E17" s="75">
        <v>75</v>
      </c>
      <c r="F17" s="75">
        <v>75</v>
      </c>
      <c r="G17" s="126"/>
    </row>
    <row r="18" spans="1:7" ht="18.75" customHeight="1">
      <c r="A18" s="63" t="s">
        <v>492</v>
      </c>
      <c r="B18" s="75">
        <v>100</v>
      </c>
      <c r="C18" s="75">
        <v>0</v>
      </c>
      <c r="D18" s="75"/>
      <c r="E18" s="75"/>
      <c r="F18" s="75"/>
      <c r="G18" s="126"/>
    </row>
    <row r="19" spans="1:7" ht="18.75" customHeight="1">
      <c r="A19" s="73" t="s">
        <v>185</v>
      </c>
      <c r="B19" s="587"/>
      <c r="C19" s="587">
        <v>200</v>
      </c>
      <c r="D19" s="587">
        <v>200</v>
      </c>
      <c r="E19" s="587">
        <v>200</v>
      </c>
      <c r="F19" s="587">
        <v>25</v>
      </c>
      <c r="G19" s="126"/>
    </row>
    <row r="20" spans="1:7" ht="18.75" customHeight="1">
      <c r="A20" s="63" t="s">
        <v>102</v>
      </c>
      <c r="B20" s="75"/>
      <c r="C20" s="75">
        <v>175</v>
      </c>
      <c r="D20" s="75">
        <v>125</v>
      </c>
      <c r="E20" s="75">
        <v>100</v>
      </c>
      <c r="F20" s="75">
        <v>100</v>
      </c>
      <c r="G20" s="126" t="s">
        <v>685</v>
      </c>
    </row>
    <row r="21" spans="1:7" ht="18.75" customHeight="1">
      <c r="A21" s="63" t="s">
        <v>725</v>
      </c>
      <c r="B21" s="75"/>
      <c r="C21" s="75"/>
      <c r="D21" s="75">
        <v>200</v>
      </c>
      <c r="E21" s="75">
        <v>200</v>
      </c>
      <c r="F21" s="75">
        <v>200</v>
      </c>
      <c r="G21" s="126"/>
    </row>
    <row r="22" spans="1:7" ht="18.75" customHeight="1">
      <c r="A22" s="63" t="s">
        <v>695</v>
      </c>
      <c r="B22" s="75"/>
      <c r="C22" s="75"/>
      <c r="D22" s="75">
        <v>1000</v>
      </c>
      <c r="E22" s="75">
        <v>1000</v>
      </c>
      <c r="F22" s="75">
        <v>1000</v>
      </c>
      <c r="G22" s="126"/>
    </row>
    <row r="23" spans="1:7" ht="18.75" customHeight="1">
      <c r="A23" s="399" t="s">
        <v>1010</v>
      </c>
      <c r="B23" s="519"/>
      <c r="C23" s="519"/>
      <c r="D23" s="519"/>
      <c r="E23" s="519"/>
      <c r="F23" s="519">
        <v>30</v>
      </c>
      <c r="G23" s="126"/>
    </row>
    <row r="24" spans="1:7" ht="18.75" customHeight="1">
      <c r="A24" s="421" t="s">
        <v>994</v>
      </c>
      <c r="B24" s="513"/>
      <c r="C24" s="513"/>
      <c r="D24" s="513"/>
      <c r="E24" s="513"/>
      <c r="F24" s="513">
        <v>300</v>
      </c>
      <c r="G24" s="126"/>
    </row>
    <row r="25" spans="1:7" s="55" customFormat="1" ht="22.5" customHeight="1">
      <c r="A25" s="537" t="s">
        <v>277</v>
      </c>
      <c r="B25" s="588">
        <f>SUM(B4:B22)</f>
        <v>2780</v>
      </c>
      <c r="C25" s="588">
        <f>SUM(C4:C22)</f>
        <v>3236</v>
      </c>
      <c r="D25" s="588">
        <f>SUM(D4:D22)</f>
        <v>3165</v>
      </c>
      <c r="E25" s="588">
        <f>SUM(E4:E22)</f>
        <v>2620</v>
      </c>
      <c r="F25" s="588">
        <f>SUM(F4:F24)</f>
        <v>2730</v>
      </c>
      <c r="G25" s="394"/>
    </row>
    <row r="27" spans="1:7" ht="18.75" customHeight="1">
      <c r="A27" s="19"/>
    </row>
    <row r="28" spans="1:7" ht="18.75" customHeight="1">
      <c r="A28" s="355"/>
    </row>
    <row r="29" spans="1:7" ht="18.75" customHeight="1">
      <c r="A29" s="355"/>
    </row>
  </sheetData>
  <sortState ref="A21:E22">
    <sortCondition ref="A21:A22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H119"/>
  <sheetViews>
    <sheetView workbookViewId="0">
      <pane ySplit="3" topLeftCell="A12" activePane="bottomLeft" state="frozen"/>
      <selection pane="bottomLeft" activeCell="A7" sqref="A7"/>
    </sheetView>
  </sheetViews>
  <sheetFormatPr defaultRowHeight="18.75" customHeight="1"/>
  <cols>
    <col min="1" max="1" width="36.85546875" style="134" customWidth="1"/>
    <col min="2" max="2" width="11.7109375" style="32" customWidth="1"/>
    <col min="3" max="3" width="11.7109375" style="54" customWidth="1"/>
    <col min="4" max="5" width="11.7109375" style="31" customWidth="1"/>
    <col min="6" max="6" width="11.42578125" style="31" customWidth="1"/>
    <col min="7" max="16384" width="9.140625" style="31"/>
  </cols>
  <sheetData>
    <row r="1" spans="1:8" s="291" customFormat="1" ht="18.75" customHeight="1">
      <c r="A1" s="329" t="s">
        <v>342</v>
      </c>
      <c r="B1" s="311"/>
      <c r="C1" s="304"/>
      <c r="D1" s="304"/>
      <c r="E1" s="304"/>
      <c r="F1" s="304"/>
    </row>
    <row r="2" spans="1:8" ht="12" customHeight="1">
      <c r="A2" s="135"/>
      <c r="B2" s="59"/>
      <c r="C2" s="60"/>
      <c r="D2" s="60"/>
      <c r="E2" s="60"/>
      <c r="F2" s="60"/>
    </row>
    <row r="3" spans="1:8" s="55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  <c r="G3" s="155"/>
      <c r="H3" s="155"/>
    </row>
    <row r="4" spans="1:8" s="174" customFormat="1" ht="18.75" customHeight="1">
      <c r="A4" s="138"/>
      <c r="B4" s="184"/>
      <c r="C4" s="184"/>
      <c r="D4" s="184"/>
      <c r="E4" s="184"/>
      <c r="F4" s="184"/>
      <c r="G4" s="155"/>
      <c r="H4" s="155"/>
    </row>
    <row r="5" spans="1:8" ht="15" customHeight="1">
      <c r="A5" s="238" t="s">
        <v>0</v>
      </c>
      <c r="B5" s="142">
        <v>250</v>
      </c>
      <c r="C5" s="142">
        <v>300</v>
      </c>
      <c r="D5" s="142">
        <v>300</v>
      </c>
      <c r="E5" s="142">
        <v>300</v>
      </c>
      <c r="F5" s="142">
        <v>500</v>
      </c>
      <c r="G5" s="155"/>
      <c r="H5" s="155"/>
    </row>
    <row r="6" spans="1:8" ht="15" customHeight="1">
      <c r="A6" s="238" t="s">
        <v>439</v>
      </c>
      <c r="B6" s="142">
        <v>300</v>
      </c>
      <c r="C6" s="142">
        <v>217</v>
      </c>
      <c r="D6" s="142">
        <v>1787</v>
      </c>
      <c r="E6" s="142">
        <v>300</v>
      </c>
      <c r="F6" s="142">
        <v>300</v>
      </c>
      <c r="G6" s="155"/>
      <c r="H6" s="155"/>
    </row>
    <row r="7" spans="1:8" ht="15" customHeight="1">
      <c r="A7" s="589" t="s">
        <v>509</v>
      </c>
      <c r="B7" s="142">
        <v>150</v>
      </c>
      <c r="C7" s="142">
        <v>85</v>
      </c>
      <c r="D7" s="142">
        <v>85</v>
      </c>
      <c r="E7" s="142">
        <v>85</v>
      </c>
      <c r="F7" s="142">
        <v>85</v>
      </c>
      <c r="G7" s="155"/>
      <c r="H7" s="155"/>
    </row>
    <row r="8" spans="1:8" ht="15" customHeight="1">
      <c r="A8" s="84" t="s">
        <v>508</v>
      </c>
      <c r="B8" s="142">
        <v>2000</v>
      </c>
      <c r="C8" s="142">
        <v>4600</v>
      </c>
      <c r="D8" s="142">
        <v>1600</v>
      </c>
      <c r="E8" s="142">
        <v>1000</v>
      </c>
      <c r="F8" s="142">
        <v>1000</v>
      </c>
      <c r="G8" s="155"/>
      <c r="H8" s="155"/>
    </row>
    <row r="9" spans="1:8" ht="16.5">
      <c r="A9" s="239" t="s">
        <v>315</v>
      </c>
      <c r="B9" s="240">
        <v>800</v>
      </c>
      <c r="C9" s="240">
        <v>900</v>
      </c>
      <c r="D9" s="240">
        <v>900</v>
      </c>
      <c r="E9" s="240">
        <v>850</v>
      </c>
      <c r="F9" s="240">
        <v>975</v>
      </c>
      <c r="G9" s="155"/>
      <c r="H9" s="155"/>
    </row>
    <row r="10" spans="1:8" ht="16.5">
      <c r="A10" s="238" t="s">
        <v>1</v>
      </c>
      <c r="B10" s="142">
        <v>150</v>
      </c>
      <c r="C10" s="142"/>
      <c r="D10" s="142">
        <v>0</v>
      </c>
      <c r="E10" s="142"/>
      <c r="F10" s="142"/>
      <c r="G10" s="155"/>
      <c r="H10" s="155"/>
    </row>
    <row r="11" spans="1:8" ht="16.5">
      <c r="A11" s="238" t="s">
        <v>360</v>
      </c>
      <c r="B11" s="142">
        <v>100</v>
      </c>
      <c r="C11" s="142">
        <v>100</v>
      </c>
      <c r="D11" s="142">
        <v>100</v>
      </c>
      <c r="E11" s="142"/>
      <c r="F11" s="142"/>
      <c r="G11" s="155"/>
      <c r="H11" s="155"/>
    </row>
    <row r="12" spans="1:8" ht="16.5">
      <c r="A12" s="84" t="s">
        <v>361</v>
      </c>
      <c r="B12" s="142">
        <v>1500</v>
      </c>
      <c r="C12" s="142">
        <v>500</v>
      </c>
      <c r="D12" s="142">
        <v>500</v>
      </c>
      <c r="E12" s="142"/>
      <c r="F12" s="142"/>
      <c r="G12" s="155"/>
      <c r="H12" s="155"/>
    </row>
    <row r="13" spans="1:8" ht="16.5">
      <c r="A13" s="84" t="s">
        <v>2</v>
      </c>
      <c r="B13" s="142">
        <v>90</v>
      </c>
      <c r="C13" s="142">
        <v>90</v>
      </c>
      <c r="D13" s="142">
        <v>0</v>
      </c>
      <c r="E13" s="142"/>
      <c r="F13" s="142"/>
      <c r="G13" s="155"/>
      <c r="H13" s="155"/>
    </row>
    <row r="14" spans="1:8" ht="16.5">
      <c r="A14" s="238" t="s">
        <v>511</v>
      </c>
      <c r="B14" s="142">
        <v>1000</v>
      </c>
      <c r="C14" s="142"/>
      <c r="D14" s="142"/>
      <c r="E14" s="142"/>
      <c r="F14" s="142"/>
      <c r="G14" s="155"/>
      <c r="H14" s="155"/>
    </row>
    <row r="15" spans="1:8" ht="16.5">
      <c r="A15" s="84" t="s">
        <v>594</v>
      </c>
      <c r="B15" s="142">
        <v>2000</v>
      </c>
      <c r="C15" s="142">
        <v>2000</v>
      </c>
      <c r="D15" s="142">
        <v>2000</v>
      </c>
      <c r="E15" s="142">
        <v>1000</v>
      </c>
      <c r="F15" s="142">
        <v>300</v>
      </c>
      <c r="G15" s="155"/>
      <c r="H15" s="155"/>
    </row>
    <row r="16" spans="1:8" ht="16.5">
      <c r="A16" s="84" t="s">
        <v>6</v>
      </c>
      <c r="B16" s="142">
        <v>600</v>
      </c>
      <c r="C16" s="142">
        <v>600</v>
      </c>
      <c r="D16" s="142">
        <v>400</v>
      </c>
      <c r="E16" s="142">
        <v>200</v>
      </c>
      <c r="F16" s="142">
        <v>500</v>
      </c>
      <c r="G16" s="155"/>
      <c r="H16" s="155"/>
    </row>
    <row r="17" spans="1:8" ht="16.5">
      <c r="A17" s="84" t="s">
        <v>593</v>
      </c>
      <c r="B17" s="142">
        <v>300</v>
      </c>
      <c r="C17" s="142"/>
      <c r="D17" s="142"/>
      <c r="E17" s="142"/>
      <c r="F17" s="142"/>
      <c r="G17" s="155"/>
      <c r="H17" s="155"/>
    </row>
    <row r="18" spans="1:8" ht="16.5">
      <c r="A18" s="152" t="s">
        <v>5</v>
      </c>
      <c r="B18" s="142">
        <v>2000</v>
      </c>
      <c r="C18" s="142">
        <v>1000</v>
      </c>
      <c r="D18" s="142">
        <v>0</v>
      </c>
      <c r="E18" s="142"/>
      <c r="F18" s="142"/>
      <c r="G18" s="155"/>
      <c r="H18" s="155"/>
    </row>
    <row r="19" spans="1:8" ht="16.5">
      <c r="A19" s="84" t="s">
        <v>440</v>
      </c>
      <c r="B19" s="83"/>
      <c r="C19" s="83"/>
      <c r="D19" s="83">
        <v>0</v>
      </c>
      <c r="E19" s="83"/>
      <c r="F19" s="83">
        <v>400</v>
      </c>
      <c r="G19" s="155"/>
      <c r="H19" s="155"/>
    </row>
    <row r="20" spans="1:8" ht="16.5">
      <c r="A20" s="238" t="s">
        <v>505</v>
      </c>
      <c r="B20" s="142">
        <v>750</v>
      </c>
      <c r="C20" s="142">
        <v>190</v>
      </c>
      <c r="D20" s="142">
        <v>190</v>
      </c>
      <c r="E20" s="142">
        <v>200</v>
      </c>
      <c r="F20" s="142">
        <v>200</v>
      </c>
      <c r="G20" s="155"/>
      <c r="H20" s="155"/>
    </row>
    <row r="21" spans="1:8" ht="16.5">
      <c r="A21" s="238" t="s">
        <v>3</v>
      </c>
      <c r="B21" s="142">
        <v>600</v>
      </c>
      <c r="C21" s="142">
        <v>600</v>
      </c>
      <c r="D21" s="142">
        <v>4800</v>
      </c>
      <c r="E21" s="142"/>
      <c r="F21" s="142"/>
      <c r="G21" s="155"/>
      <c r="H21" s="155"/>
    </row>
    <row r="22" spans="1:8" ht="15" customHeight="1">
      <c r="A22" s="84" t="s">
        <v>4</v>
      </c>
      <c r="B22" s="142">
        <v>1800</v>
      </c>
      <c r="C22" s="142"/>
      <c r="D22" s="142">
        <v>0</v>
      </c>
      <c r="E22" s="142"/>
      <c r="F22" s="142"/>
      <c r="G22" s="155"/>
      <c r="H22" s="155"/>
    </row>
    <row r="23" spans="1:8" ht="15" customHeight="1">
      <c r="A23" s="84" t="s">
        <v>506</v>
      </c>
      <c r="B23" s="142">
        <v>1000</v>
      </c>
      <c r="C23" s="142">
        <v>1000</v>
      </c>
      <c r="D23" s="142">
        <v>1000</v>
      </c>
      <c r="E23" s="142">
        <v>500</v>
      </c>
      <c r="F23" s="142">
        <v>500</v>
      </c>
      <c r="G23" s="155"/>
      <c r="H23" s="155"/>
    </row>
    <row r="24" spans="1:8" ht="15" customHeight="1">
      <c r="A24" s="84" t="s">
        <v>507</v>
      </c>
      <c r="B24" s="83">
        <v>200</v>
      </c>
      <c r="C24" s="83">
        <v>271</v>
      </c>
      <c r="D24" s="83">
        <v>0</v>
      </c>
      <c r="E24" s="83"/>
      <c r="F24" s="83"/>
      <c r="G24" s="155"/>
      <c r="H24" s="155"/>
    </row>
    <row r="25" spans="1:8" ht="15" customHeight="1">
      <c r="A25" s="238" t="s">
        <v>503</v>
      </c>
      <c r="B25" s="142"/>
      <c r="C25" s="142">
        <v>1000</v>
      </c>
      <c r="D25" s="142">
        <v>1000</v>
      </c>
      <c r="E25" s="142">
        <v>500</v>
      </c>
      <c r="F25" s="142">
        <v>200</v>
      </c>
      <c r="G25" s="155"/>
      <c r="H25" s="155"/>
    </row>
    <row r="26" spans="1:8" ht="15" customHeight="1">
      <c r="A26" s="84" t="s">
        <v>510</v>
      </c>
      <c r="B26" s="142"/>
      <c r="C26" s="142">
        <v>1000</v>
      </c>
      <c r="D26" s="142">
        <v>0</v>
      </c>
      <c r="E26" s="142"/>
      <c r="F26" s="142"/>
      <c r="G26" s="155"/>
      <c r="H26" s="155"/>
    </row>
    <row r="27" spans="1:8" ht="15" customHeight="1">
      <c r="A27" s="84" t="s">
        <v>504</v>
      </c>
      <c r="B27" s="142"/>
      <c r="C27" s="142">
        <v>181</v>
      </c>
      <c r="D27" s="142">
        <v>181</v>
      </c>
      <c r="E27" s="142">
        <v>181</v>
      </c>
      <c r="F27" s="142">
        <v>181</v>
      </c>
      <c r="G27" s="155"/>
      <c r="H27" s="155"/>
    </row>
    <row r="28" spans="1:8" ht="15" customHeight="1">
      <c r="A28" s="84" t="s">
        <v>502</v>
      </c>
      <c r="B28" s="142"/>
      <c r="C28" s="142">
        <v>2640</v>
      </c>
      <c r="D28" s="142">
        <v>0</v>
      </c>
      <c r="E28" s="142"/>
      <c r="F28" s="142"/>
      <c r="G28" s="155"/>
      <c r="H28" s="155"/>
    </row>
    <row r="29" spans="1:8" ht="15" customHeight="1">
      <c r="A29" s="637" t="s">
        <v>863</v>
      </c>
      <c r="B29" s="638"/>
      <c r="C29" s="638">
        <v>-2385</v>
      </c>
      <c r="D29" s="142"/>
      <c r="E29" s="142"/>
      <c r="F29" s="142"/>
      <c r="G29" s="155"/>
      <c r="H29" s="155"/>
    </row>
    <row r="30" spans="1:8" ht="15" customHeight="1">
      <c r="A30" s="84" t="s">
        <v>726</v>
      </c>
      <c r="B30" s="142"/>
      <c r="C30" s="142"/>
      <c r="D30" s="142">
        <v>650</v>
      </c>
      <c r="E30" s="142"/>
      <c r="F30" s="142"/>
      <c r="G30" s="155"/>
      <c r="H30" s="155"/>
    </row>
    <row r="31" spans="1:8" ht="15" customHeight="1">
      <c r="A31" s="906" t="s">
        <v>864</v>
      </c>
      <c r="B31" s="907"/>
      <c r="C31" s="907"/>
      <c r="D31" s="907"/>
      <c r="E31" s="907">
        <v>15000</v>
      </c>
      <c r="F31" s="907">
        <v>7500</v>
      </c>
      <c r="G31" s="155"/>
      <c r="H31" s="155"/>
    </row>
    <row r="32" spans="1:8" ht="15" customHeight="1">
      <c r="A32" s="906" t="s">
        <v>995</v>
      </c>
      <c r="B32" s="83"/>
      <c r="C32" s="907"/>
      <c r="D32" s="907"/>
      <c r="E32" s="907"/>
      <c r="F32" s="907"/>
      <c r="G32" s="155"/>
      <c r="H32" s="155"/>
    </row>
    <row r="33" spans="1:8" ht="15" customHeight="1">
      <c r="A33" s="908" t="s">
        <v>1011</v>
      </c>
      <c r="B33" s="909"/>
      <c r="C33" s="910"/>
      <c r="D33" s="910"/>
      <c r="E33" s="910"/>
      <c r="F33" s="910">
        <v>200</v>
      </c>
      <c r="G33" s="155"/>
      <c r="H33" s="155"/>
    </row>
    <row r="34" spans="1:8" s="55" customFormat="1" ht="20.25" customHeight="1">
      <c r="A34" s="332" t="s">
        <v>266</v>
      </c>
      <c r="B34" s="333">
        <f t="shared" ref="B34:D34" si="0">SUM(B4:B32)</f>
        <v>15590</v>
      </c>
      <c r="C34" s="333">
        <f t="shared" si="0"/>
        <v>14889</v>
      </c>
      <c r="D34" s="333">
        <f t="shared" si="0"/>
        <v>15493</v>
      </c>
      <c r="E34" s="333">
        <f>SUM(E4:E32)</f>
        <v>20116</v>
      </c>
      <c r="F34" s="333">
        <f>SUM(F4:F33)</f>
        <v>12841</v>
      </c>
      <c r="G34" s="155"/>
      <c r="H34" s="155"/>
    </row>
    <row r="36" spans="1:8" ht="18.75" customHeight="1">
      <c r="A36" s="31"/>
      <c r="B36" s="31"/>
      <c r="C36" s="31"/>
    </row>
    <row r="37" spans="1:8" ht="18.75" customHeight="1">
      <c r="A37" s="31"/>
      <c r="B37" s="31"/>
      <c r="C37" s="31"/>
    </row>
    <row r="38" spans="1:8" ht="18" customHeight="1">
      <c r="A38" s="31"/>
      <c r="B38" s="31"/>
      <c r="C38" s="31"/>
    </row>
    <row r="39" spans="1:8" ht="18" customHeight="1">
      <c r="A39" s="31"/>
      <c r="B39" s="31"/>
      <c r="C39" s="31"/>
    </row>
    <row r="40" spans="1:8" ht="18" customHeight="1">
      <c r="A40" s="31"/>
      <c r="B40" s="31"/>
      <c r="C40" s="31"/>
    </row>
    <row r="41" spans="1:8" ht="18" customHeight="1">
      <c r="A41" s="31"/>
      <c r="B41" s="31"/>
      <c r="C41" s="31"/>
    </row>
    <row r="42" spans="1:8" ht="18" customHeight="1">
      <c r="A42" s="31"/>
      <c r="B42" s="31"/>
      <c r="C42" s="31"/>
    </row>
    <row r="43" spans="1:8" ht="18" customHeight="1">
      <c r="A43" s="31"/>
      <c r="B43" s="31"/>
      <c r="C43" s="31"/>
    </row>
    <row r="44" spans="1:8" ht="18" customHeight="1">
      <c r="A44" s="31"/>
      <c r="B44" s="31"/>
      <c r="C44" s="31"/>
    </row>
    <row r="45" spans="1:8" ht="18" customHeight="1">
      <c r="A45" s="31"/>
      <c r="B45" s="31"/>
      <c r="C45" s="31"/>
    </row>
    <row r="46" spans="1:8" ht="18" customHeight="1">
      <c r="A46" s="31"/>
      <c r="B46" s="31"/>
      <c r="C46" s="31"/>
    </row>
    <row r="47" spans="1:8" ht="18" customHeight="1">
      <c r="A47" s="31"/>
      <c r="B47" s="31"/>
      <c r="C47" s="31"/>
    </row>
    <row r="48" spans="1:8" ht="18" customHeight="1">
      <c r="A48" s="31"/>
      <c r="B48" s="31"/>
      <c r="C48" s="31"/>
    </row>
    <row r="49" spans="1:3" ht="18" customHeight="1">
      <c r="A49" s="31"/>
      <c r="B49" s="31"/>
      <c r="C49" s="31"/>
    </row>
    <row r="50" spans="1:3" ht="18" customHeight="1">
      <c r="A50" s="31"/>
      <c r="B50" s="31"/>
      <c r="C50" s="31"/>
    </row>
    <row r="51" spans="1:3" ht="18" customHeight="1">
      <c r="A51" s="31"/>
      <c r="B51" s="31"/>
      <c r="C51" s="31"/>
    </row>
    <row r="52" spans="1:3" ht="18" customHeight="1">
      <c r="A52" s="31"/>
      <c r="B52" s="31"/>
      <c r="C52" s="31"/>
    </row>
    <row r="53" spans="1:3" ht="18" customHeight="1">
      <c r="A53" s="31"/>
      <c r="B53" s="31"/>
      <c r="C53" s="31"/>
    </row>
    <row r="54" spans="1:3" ht="18" customHeight="1">
      <c r="A54" s="31"/>
      <c r="B54" s="31"/>
      <c r="C54" s="31"/>
    </row>
    <row r="55" spans="1:3" ht="18" customHeight="1">
      <c r="A55" s="31"/>
      <c r="B55" s="31"/>
      <c r="C55" s="31"/>
    </row>
    <row r="56" spans="1:3" ht="18" customHeight="1">
      <c r="A56" s="31"/>
      <c r="B56" s="31"/>
      <c r="C56" s="31"/>
    </row>
    <row r="57" spans="1:3" ht="18" customHeight="1">
      <c r="A57" s="31"/>
      <c r="B57" s="31"/>
      <c r="C57" s="31"/>
    </row>
    <row r="58" spans="1:3" ht="18" customHeight="1">
      <c r="A58" s="31"/>
      <c r="B58" s="31"/>
      <c r="C58" s="31"/>
    </row>
    <row r="59" spans="1:3" ht="18" customHeight="1">
      <c r="A59" s="31"/>
      <c r="B59" s="31"/>
      <c r="C59" s="31"/>
    </row>
    <row r="60" spans="1:3" ht="18" customHeight="1">
      <c r="A60" s="31"/>
      <c r="B60" s="31"/>
      <c r="C60" s="31"/>
    </row>
    <row r="61" spans="1:3" ht="18" customHeight="1">
      <c r="A61" s="31"/>
      <c r="B61" s="31"/>
      <c r="C61" s="31"/>
    </row>
    <row r="62" spans="1:3" ht="18" customHeight="1">
      <c r="A62" s="31"/>
      <c r="B62" s="31"/>
      <c r="C62" s="31"/>
    </row>
    <row r="63" spans="1:3" ht="18" customHeight="1">
      <c r="A63" s="31"/>
      <c r="B63" s="31"/>
      <c r="C63" s="31"/>
    </row>
    <row r="64" spans="1:3" ht="18" customHeight="1">
      <c r="A64" s="31"/>
      <c r="B64" s="31"/>
      <c r="C64" s="31"/>
    </row>
    <row r="65" spans="1:3" ht="18" customHeight="1">
      <c r="A65" s="31"/>
      <c r="B65" s="31"/>
      <c r="C65" s="31"/>
    </row>
    <row r="66" spans="1:3" ht="18" customHeight="1">
      <c r="A66" s="31"/>
      <c r="B66" s="31"/>
      <c r="C66" s="31"/>
    </row>
    <row r="67" spans="1:3" ht="18" customHeight="1">
      <c r="A67" s="31"/>
      <c r="B67" s="31"/>
      <c r="C67" s="31"/>
    </row>
    <row r="68" spans="1:3" ht="18" customHeight="1">
      <c r="A68" s="31"/>
      <c r="B68" s="31"/>
      <c r="C68" s="31"/>
    </row>
    <row r="69" spans="1:3" ht="18" customHeight="1">
      <c r="A69" s="31"/>
      <c r="B69" s="31"/>
      <c r="C69" s="31"/>
    </row>
    <row r="70" spans="1:3" ht="18" customHeight="1">
      <c r="A70" s="31"/>
      <c r="B70" s="31"/>
      <c r="C70" s="31"/>
    </row>
    <row r="71" spans="1:3" ht="18" customHeight="1">
      <c r="A71" s="31"/>
      <c r="B71" s="31"/>
      <c r="C71" s="31"/>
    </row>
    <row r="72" spans="1:3" ht="18" customHeight="1">
      <c r="A72" s="31"/>
      <c r="B72" s="31"/>
      <c r="C72" s="31"/>
    </row>
    <row r="73" spans="1:3" ht="18" customHeight="1">
      <c r="A73" s="31"/>
      <c r="B73" s="31"/>
      <c r="C73" s="31"/>
    </row>
    <row r="74" spans="1:3" ht="18.75" customHeight="1">
      <c r="A74" s="31"/>
      <c r="B74" s="31"/>
      <c r="C74" s="31"/>
    </row>
    <row r="75" spans="1:3" ht="18.75" customHeight="1">
      <c r="A75" s="31"/>
      <c r="B75" s="31"/>
      <c r="C75" s="31"/>
    </row>
    <row r="76" spans="1:3" ht="18.75" customHeight="1">
      <c r="A76" s="31"/>
      <c r="B76" s="31"/>
      <c r="C76" s="31"/>
    </row>
    <row r="77" spans="1:3" ht="18.75" customHeight="1">
      <c r="A77" s="31"/>
      <c r="B77" s="31"/>
      <c r="C77" s="31"/>
    </row>
    <row r="78" spans="1:3" ht="18.75" customHeight="1">
      <c r="A78" s="31"/>
      <c r="B78" s="31"/>
      <c r="C78" s="31"/>
    </row>
    <row r="79" spans="1:3" ht="18.75" customHeight="1">
      <c r="A79" s="31"/>
      <c r="B79" s="31"/>
      <c r="C79" s="31"/>
    </row>
    <row r="80" spans="1:3" ht="18.75" customHeight="1">
      <c r="A80" s="31"/>
      <c r="B80" s="31"/>
      <c r="C80" s="31"/>
    </row>
    <row r="81" spans="1:3" ht="18.75" customHeight="1">
      <c r="A81" s="31"/>
      <c r="B81" s="31"/>
      <c r="C81" s="31"/>
    </row>
    <row r="82" spans="1:3" ht="18.75" customHeight="1">
      <c r="A82" s="31"/>
      <c r="B82" s="31"/>
      <c r="C82" s="31"/>
    </row>
    <row r="83" spans="1:3" ht="18.75" customHeight="1">
      <c r="A83" s="31"/>
      <c r="B83" s="31"/>
      <c r="C83" s="31"/>
    </row>
    <row r="84" spans="1:3" ht="18.75" customHeight="1">
      <c r="A84" s="31"/>
      <c r="B84" s="31"/>
      <c r="C84" s="31"/>
    </row>
    <row r="85" spans="1:3" ht="18.75" customHeight="1">
      <c r="A85" s="31"/>
      <c r="B85" s="31"/>
      <c r="C85" s="31"/>
    </row>
    <row r="86" spans="1:3" ht="18.75" customHeight="1">
      <c r="A86" s="31"/>
      <c r="B86" s="31"/>
      <c r="C86" s="31"/>
    </row>
    <row r="87" spans="1:3" ht="18.75" customHeight="1">
      <c r="A87" s="31"/>
      <c r="B87" s="31"/>
      <c r="C87" s="31"/>
    </row>
    <row r="88" spans="1:3" ht="18.75" customHeight="1">
      <c r="A88" s="31"/>
      <c r="B88" s="31"/>
      <c r="C88" s="31"/>
    </row>
    <row r="89" spans="1:3" ht="18.75" customHeight="1">
      <c r="A89" s="31"/>
      <c r="B89" s="31"/>
      <c r="C89" s="31"/>
    </row>
    <row r="90" spans="1:3" ht="18.75" customHeight="1">
      <c r="A90" s="31"/>
      <c r="B90" s="31"/>
      <c r="C90" s="31"/>
    </row>
    <row r="91" spans="1:3" ht="18.75" customHeight="1">
      <c r="A91" s="31"/>
      <c r="B91" s="31"/>
      <c r="C91" s="31"/>
    </row>
    <row r="92" spans="1:3" ht="18.75" customHeight="1">
      <c r="A92" s="31"/>
      <c r="B92" s="31"/>
      <c r="C92" s="31"/>
    </row>
    <row r="93" spans="1:3" ht="18.75" customHeight="1">
      <c r="A93" s="31"/>
      <c r="B93" s="31"/>
      <c r="C93" s="31"/>
    </row>
    <row r="94" spans="1:3" ht="18.75" customHeight="1">
      <c r="A94" s="31"/>
      <c r="B94" s="31"/>
      <c r="C94" s="31"/>
    </row>
    <row r="95" spans="1:3" ht="18.75" customHeight="1">
      <c r="A95" s="31"/>
      <c r="B95" s="31"/>
      <c r="C95" s="31"/>
    </row>
    <row r="96" spans="1:3" ht="18.75" customHeight="1">
      <c r="A96" s="31"/>
      <c r="B96" s="31"/>
      <c r="C96" s="31"/>
    </row>
    <row r="97" spans="1:3" ht="18.75" customHeight="1">
      <c r="A97" s="31"/>
      <c r="B97" s="31"/>
      <c r="C97" s="31"/>
    </row>
    <row r="98" spans="1:3" ht="18.75" customHeight="1">
      <c r="A98" s="31"/>
      <c r="B98" s="31"/>
      <c r="C98" s="31"/>
    </row>
    <row r="99" spans="1:3" ht="18.75" customHeight="1">
      <c r="A99" s="31"/>
      <c r="B99" s="31"/>
      <c r="C99" s="31"/>
    </row>
    <row r="100" spans="1:3" ht="18.75" customHeight="1">
      <c r="A100" s="31"/>
      <c r="B100" s="31"/>
      <c r="C100" s="31"/>
    </row>
    <row r="101" spans="1:3" ht="18.75" customHeight="1">
      <c r="A101" s="31"/>
      <c r="B101" s="31"/>
      <c r="C101" s="31"/>
    </row>
    <row r="102" spans="1:3" ht="18.75" customHeight="1">
      <c r="A102" s="31"/>
      <c r="B102" s="31"/>
      <c r="C102" s="31"/>
    </row>
    <row r="103" spans="1:3" ht="18.75" customHeight="1">
      <c r="A103" s="31"/>
      <c r="B103" s="31"/>
      <c r="C103" s="31"/>
    </row>
    <row r="104" spans="1:3" ht="18.75" customHeight="1">
      <c r="A104" s="31"/>
      <c r="B104" s="31"/>
      <c r="C104" s="31"/>
    </row>
    <row r="105" spans="1:3" ht="18.75" customHeight="1">
      <c r="A105" s="31"/>
      <c r="B105" s="31"/>
      <c r="C105" s="31"/>
    </row>
    <row r="106" spans="1:3" ht="18.75" customHeight="1">
      <c r="A106" s="31"/>
      <c r="B106" s="31"/>
      <c r="C106" s="31"/>
    </row>
    <row r="107" spans="1:3" ht="18.75" customHeight="1">
      <c r="A107" s="31"/>
      <c r="B107" s="31"/>
      <c r="C107" s="31"/>
    </row>
    <row r="108" spans="1:3" ht="18.75" customHeight="1">
      <c r="A108" s="31"/>
      <c r="B108" s="31"/>
      <c r="C108" s="31"/>
    </row>
    <row r="109" spans="1:3" ht="18.75" customHeight="1">
      <c r="A109" s="31"/>
      <c r="B109" s="31"/>
      <c r="C109" s="31"/>
    </row>
    <row r="110" spans="1:3" ht="18.75" customHeight="1">
      <c r="A110" s="31"/>
      <c r="B110" s="31"/>
      <c r="C110" s="31"/>
    </row>
    <row r="111" spans="1:3" ht="18.75" customHeight="1">
      <c r="A111" s="31"/>
      <c r="B111" s="31"/>
      <c r="C111" s="31"/>
    </row>
    <row r="112" spans="1:3" ht="18.75" customHeight="1">
      <c r="A112" s="31"/>
      <c r="B112" s="31"/>
      <c r="C112" s="31"/>
    </row>
    <row r="113" spans="1:3" ht="18.75" customHeight="1">
      <c r="A113" s="31"/>
      <c r="B113" s="31"/>
      <c r="C113" s="31"/>
    </row>
    <row r="114" spans="1:3" ht="18.75" customHeight="1">
      <c r="A114" s="31"/>
      <c r="B114" s="31"/>
      <c r="C114" s="31"/>
    </row>
    <row r="115" spans="1:3" ht="18.75" customHeight="1">
      <c r="A115" s="31"/>
      <c r="B115" s="31"/>
      <c r="C115" s="31"/>
    </row>
    <row r="116" spans="1:3" ht="18.75" customHeight="1">
      <c r="A116" s="31"/>
      <c r="B116" s="31"/>
      <c r="C116" s="31"/>
    </row>
    <row r="117" spans="1:3" ht="18.75" customHeight="1">
      <c r="A117" s="31"/>
      <c r="B117" s="31"/>
      <c r="C117" s="31"/>
    </row>
    <row r="118" spans="1:3" ht="18.75" customHeight="1">
      <c r="A118" s="31"/>
      <c r="B118" s="31"/>
      <c r="C118" s="31"/>
    </row>
    <row r="119" spans="1:3" ht="18.75" customHeight="1">
      <c r="A119" s="31"/>
      <c r="B119" s="31"/>
      <c r="C119" s="31"/>
    </row>
  </sheetData>
  <sortState ref="A34:E35">
    <sortCondition ref="A34:A3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F10" sqref="F10"/>
    </sheetView>
  </sheetViews>
  <sheetFormatPr defaultRowHeight="14.25"/>
  <cols>
    <col min="1" max="1" width="32.85546875" style="275" customWidth="1"/>
    <col min="2" max="5" width="10.7109375" style="275" customWidth="1"/>
    <col min="6" max="6" width="12.85546875" style="275" customWidth="1"/>
    <col min="7" max="16384" width="9.140625" style="275"/>
  </cols>
  <sheetData>
    <row r="1" spans="1:6" ht="21" customHeight="1">
      <c r="A1" s="284" t="s">
        <v>403</v>
      </c>
      <c r="B1" s="285"/>
      <c r="C1" s="280"/>
      <c r="D1" s="280"/>
      <c r="E1" s="280"/>
      <c r="F1" s="280"/>
    </row>
    <row r="2" spans="1:6" ht="16.5" customHeight="1">
      <c r="A2" s="286"/>
      <c r="B2" s="153"/>
      <c r="C2" s="135"/>
      <c r="D2" s="135"/>
      <c r="E2" s="135"/>
      <c r="F2" s="135"/>
    </row>
    <row r="3" spans="1:6" ht="17.25" customHeight="1">
      <c r="A3" s="287" t="s">
        <v>279</v>
      </c>
      <c r="B3" s="151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ht="18" customHeight="1">
      <c r="A4" s="286"/>
      <c r="B4" s="473"/>
      <c r="C4" s="474"/>
      <c r="D4" s="474"/>
      <c r="E4" s="474"/>
      <c r="F4" s="474"/>
    </row>
    <row r="5" spans="1:6" ht="18" customHeight="1">
      <c r="A5" s="479" t="s">
        <v>103</v>
      </c>
      <c r="B5" s="76">
        <v>400</v>
      </c>
      <c r="C5" s="282">
        <v>400</v>
      </c>
      <c r="D5" s="282"/>
      <c r="E5" s="760"/>
      <c r="F5" s="760"/>
    </row>
    <row r="6" spans="1:6" ht="18" customHeight="1">
      <c r="A6" s="478" t="s">
        <v>56</v>
      </c>
      <c r="B6" s="475">
        <v>6000</v>
      </c>
      <c r="C6" s="476"/>
      <c r="D6" s="476"/>
      <c r="E6" s="761"/>
      <c r="F6" s="761"/>
    </row>
    <row r="7" spans="1:6">
      <c r="A7" s="479" t="s">
        <v>42</v>
      </c>
      <c r="B7" s="76">
        <v>26000</v>
      </c>
      <c r="C7" s="282">
        <v>27300</v>
      </c>
      <c r="D7" s="282">
        <v>29000</v>
      </c>
      <c r="E7" s="760">
        <v>28381.3</v>
      </c>
      <c r="F7" s="760">
        <v>28949</v>
      </c>
    </row>
    <row r="8" spans="1:6">
      <c r="A8" s="479" t="s">
        <v>104</v>
      </c>
      <c r="B8" s="76">
        <v>200</v>
      </c>
      <c r="C8" s="282">
        <v>200</v>
      </c>
      <c r="D8" s="282">
        <v>200</v>
      </c>
      <c r="E8" s="760">
        <v>200</v>
      </c>
      <c r="F8" s="760">
        <v>200</v>
      </c>
    </row>
    <row r="9" spans="1:6">
      <c r="A9" s="479" t="s">
        <v>93</v>
      </c>
      <c r="B9" s="76"/>
      <c r="C9" s="282">
        <v>6000</v>
      </c>
      <c r="D9" s="70">
        <v>12000</v>
      </c>
      <c r="E9" s="762">
        <v>12000</v>
      </c>
      <c r="F9" s="762">
        <v>12000</v>
      </c>
    </row>
    <row r="10" spans="1:6">
      <c r="A10" s="478" t="s">
        <v>881</v>
      </c>
      <c r="B10" s="76"/>
      <c r="C10" s="282"/>
      <c r="D10" s="70">
        <v>800</v>
      </c>
      <c r="E10" s="762"/>
      <c r="F10" s="762"/>
    </row>
    <row r="11" spans="1:6" ht="17.25" thickBot="1">
      <c r="A11" s="288"/>
      <c r="B11" s="477"/>
      <c r="C11" s="490"/>
      <c r="D11" s="490"/>
      <c r="E11" s="763"/>
      <c r="F11" s="763"/>
    </row>
    <row r="12" spans="1:6" ht="17.25" thickTop="1">
      <c r="A12" s="759" t="s">
        <v>317</v>
      </c>
      <c r="B12" s="764">
        <f>SUM(B4:B11)</f>
        <v>32600</v>
      </c>
      <c r="C12" s="764">
        <f>SUM(C4:C11)</f>
        <v>33900</v>
      </c>
      <c r="D12" s="764">
        <f>SUM(D4:D11)</f>
        <v>42000</v>
      </c>
      <c r="E12" s="765">
        <f>SUM(E4:E11)</f>
        <v>40581.300000000003</v>
      </c>
      <c r="F12" s="765">
        <f>SUM(F4:F11)</f>
        <v>41149</v>
      </c>
    </row>
    <row r="13" spans="1:6" ht="16.5">
      <c r="A13" s="291"/>
      <c r="B13" s="155"/>
      <c r="C13" s="155"/>
    </row>
    <row r="14" spans="1:6" ht="16.5">
      <c r="A14" s="155"/>
      <c r="B14" s="155"/>
      <c r="C14" s="155"/>
    </row>
    <row r="15" spans="1:6" ht="16.5">
      <c r="A15" s="155"/>
      <c r="B15" s="292"/>
      <c r="C15" s="155"/>
    </row>
    <row r="16" spans="1:6">
      <c r="B16" s="293"/>
    </row>
    <row r="17" spans="1:2" ht="16.5">
      <c r="A17" s="614" t="s">
        <v>810</v>
      </c>
    </row>
    <row r="19" spans="1:2">
      <c r="B19" s="293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1" sqref="F11"/>
    </sheetView>
  </sheetViews>
  <sheetFormatPr defaultRowHeight="18.75" customHeight="1"/>
  <cols>
    <col min="1" max="1" width="33.42578125" style="15" customWidth="1"/>
    <col min="2" max="2" width="10.7109375" style="16" customWidth="1"/>
    <col min="3" max="3" width="10.7109375" style="17" customWidth="1"/>
    <col min="4" max="6" width="10.7109375" style="133" customWidth="1"/>
    <col min="7" max="16384" width="9.140625" style="133"/>
  </cols>
  <sheetData>
    <row r="1" spans="1:6" s="270" customFormat="1" ht="22.5" customHeight="1">
      <c r="A1" s="329" t="s">
        <v>410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270" customFormat="1" ht="18.75" customHeight="1">
      <c r="A3" s="141" t="s">
        <v>279</v>
      </c>
      <c r="B3" s="50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271" customFormat="1" ht="18.75" customHeight="1">
      <c r="A4" s="68"/>
      <c r="B4" s="68"/>
      <c r="C4" s="138"/>
      <c r="D4" s="138"/>
      <c r="E4" s="138"/>
      <c r="F4" s="138"/>
    </row>
    <row r="5" spans="1:6" ht="18.75" customHeight="1">
      <c r="A5" s="68" t="s">
        <v>428</v>
      </c>
      <c r="B5" s="81">
        <v>100</v>
      </c>
      <c r="C5" s="51">
        <v>50</v>
      </c>
      <c r="D5" s="51">
        <v>0</v>
      </c>
      <c r="E5" s="51"/>
      <c r="F5" s="51"/>
    </row>
    <row r="6" spans="1:6" ht="18.75" customHeight="1">
      <c r="A6" s="68" t="s">
        <v>495</v>
      </c>
      <c r="B6" s="81">
        <v>1500</v>
      </c>
      <c r="C6" s="51">
        <v>1500</v>
      </c>
      <c r="D6" s="51">
        <v>1600</v>
      </c>
      <c r="E6" s="51">
        <v>1000</v>
      </c>
      <c r="F6" s="51">
        <v>500</v>
      </c>
    </row>
    <row r="7" spans="1:6" ht="18.75" customHeight="1">
      <c r="A7" s="68" t="s">
        <v>498</v>
      </c>
      <c r="B7" s="81">
        <v>660</v>
      </c>
      <c r="C7" s="81">
        <v>700</v>
      </c>
      <c r="D7" s="51">
        <v>800</v>
      </c>
      <c r="E7" s="51">
        <v>800</v>
      </c>
      <c r="F7" s="51">
        <v>700</v>
      </c>
    </row>
    <row r="8" spans="1:6" ht="18.75" customHeight="1">
      <c r="A8" s="68" t="s">
        <v>496</v>
      </c>
      <c r="B8" s="81">
        <v>50</v>
      </c>
      <c r="C8" s="51">
        <v>50</v>
      </c>
      <c r="D8" s="51">
        <v>50</v>
      </c>
      <c r="E8" s="51">
        <v>50</v>
      </c>
      <c r="F8" s="51">
        <v>50</v>
      </c>
    </row>
    <row r="9" spans="1:6" ht="18.75" customHeight="1">
      <c r="A9" s="68" t="s">
        <v>499</v>
      </c>
      <c r="B9" s="81">
        <v>30</v>
      </c>
      <c r="C9" s="51">
        <v>45</v>
      </c>
      <c r="D9" s="51">
        <v>40</v>
      </c>
      <c r="E9" s="51">
        <v>40</v>
      </c>
      <c r="F9" s="51">
        <v>40</v>
      </c>
    </row>
    <row r="10" spans="1:6" ht="18.75" customHeight="1">
      <c r="A10" s="68" t="s">
        <v>497</v>
      </c>
      <c r="B10" s="81">
        <v>20</v>
      </c>
      <c r="C10" s="51">
        <v>20</v>
      </c>
      <c r="D10" s="81">
        <v>10</v>
      </c>
      <c r="E10" s="81">
        <v>10</v>
      </c>
      <c r="F10" s="81">
        <v>10</v>
      </c>
    </row>
    <row r="11" spans="1:6" s="270" customFormat="1" ht="18.75" customHeight="1" thickBot="1">
      <c r="A11" s="68"/>
      <c r="B11" s="145"/>
      <c r="C11" s="145"/>
      <c r="D11" s="145"/>
      <c r="E11" s="86"/>
      <c r="F11" s="86"/>
    </row>
    <row r="12" spans="1:6" ht="18.75" customHeight="1" thickTop="1">
      <c r="A12" s="158" t="s">
        <v>277</v>
      </c>
      <c r="B12" s="157">
        <f>SUM(B4:B11)</f>
        <v>2360</v>
      </c>
      <c r="C12" s="157">
        <f>SUM(C4:C11)</f>
        <v>2365</v>
      </c>
      <c r="D12" s="53">
        <f>SUM(D4:D11)</f>
        <v>2500</v>
      </c>
      <c r="E12" s="53">
        <f>SUM(E4:E11)</f>
        <v>1900</v>
      </c>
      <c r="F12" s="53">
        <f>SUM(F4:F11)</f>
        <v>1300</v>
      </c>
    </row>
    <row r="13" spans="1:6" ht="18.75" customHeight="1">
      <c r="A13" s="134"/>
      <c r="B13" s="32"/>
      <c r="C13" s="54"/>
      <c r="D13" s="31"/>
    </row>
    <row r="14" spans="1:6" ht="18.75" customHeight="1">
      <c r="A14" s="19"/>
      <c r="B14" s="32"/>
      <c r="C14" s="54"/>
      <c r="D14" s="31"/>
    </row>
    <row r="15" spans="1:6" ht="18.75" customHeight="1">
      <c r="A15" s="134"/>
      <c r="B15" s="32"/>
      <c r="C15" s="54"/>
      <c r="D15" s="3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Q63"/>
  <sheetViews>
    <sheetView topLeftCell="A7" workbookViewId="0">
      <selection activeCell="I29" sqref="I29"/>
    </sheetView>
  </sheetViews>
  <sheetFormatPr defaultRowHeight="18.75" customHeight="1"/>
  <cols>
    <col min="1" max="1" width="34.140625" style="3" customWidth="1"/>
    <col min="2" max="2" width="10.85546875" style="4" customWidth="1"/>
    <col min="3" max="3" width="10.7109375" style="5" customWidth="1"/>
    <col min="4" max="6" width="10.7109375" style="1" customWidth="1"/>
    <col min="7" max="7" width="1.140625" style="1" customWidth="1"/>
    <col min="8" max="16384" width="9.140625" style="1"/>
  </cols>
  <sheetData>
    <row r="1" spans="1:17" s="2" customFormat="1" ht="24" customHeight="1">
      <c r="A1" s="129" t="s">
        <v>460</v>
      </c>
      <c r="B1" s="130"/>
      <c r="C1" s="131"/>
      <c r="D1" s="124"/>
      <c r="E1" s="124"/>
      <c r="F1" s="124"/>
      <c r="G1"/>
      <c r="H1"/>
      <c r="I1"/>
      <c r="J1"/>
      <c r="K1"/>
      <c r="L1"/>
      <c r="M1"/>
      <c r="N1"/>
      <c r="O1"/>
      <c r="P1"/>
      <c r="Q1"/>
    </row>
    <row r="2" spans="1:17" ht="18.75" customHeight="1">
      <c r="A2" s="64"/>
      <c r="B2" s="65"/>
      <c r="C2" s="37"/>
      <c r="D2" s="64"/>
      <c r="E2" s="64"/>
      <c r="F2" s="64"/>
      <c r="G2"/>
      <c r="H2"/>
      <c r="I2"/>
      <c r="J2"/>
      <c r="K2"/>
      <c r="L2"/>
      <c r="M2"/>
      <c r="N2"/>
      <c r="O2"/>
      <c r="P2"/>
      <c r="Q2"/>
    </row>
    <row r="3" spans="1:17" s="2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151">
        <v>2010</v>
      </c>
      <c r="F3" s="151">
        <v>2011</v>
      </c>
      <c r="G3"/>
      <c r="H3"/>
      <c r="I3"/>
      <c r="J3"/>
      <c r="K3"/>
      <c r="L3"/>
      <c r="M3"/>
      <c r="N3"/>
      <c r="O3"/>
      <c r="P3"/>
      <c r="Q3"/>
    </row>
    <row r="4" spans="1:17" s="7" customFormat="1" ht="18.75" customHeight="1">
      <c r="A4" s="138"/>
      <c r="B4" s="181"/>
      <c r="C4" s="138"/>
      <c r="D4" s="138"/>
      <c r="E4" s="652"/>
      <c r="F4" s="652"/>
      <c r="G4"/>
      <c r="H4"/>
      <c r="I4"/>
      <c r="J4"/>
      <c r="K4"/>
      <c r="L4"/>
      <c r="M4"/>
      <c r="N4"/>
      <c r="O4"/>
      <c r="P4"/>
      <c r="Q4"/>
    </row>
    <row r="5" spans="1:17" s="2" customFormat="1" ht="24.95" customHeight="1">
      <c r="A5" s="68" t="s">
        <v>280</v>
      </c>
      <c r="B5" s="81"/>
      <c r="C5" s="50"/>
      <c r="D5" s="50"/>
      <c r="E5" s="151"/>
      <c r="F5" s="151"/>
      <c r="G5" s="400"/>
      <c r="H5" s="886" t="s">
        <v>943</v>
      </c>
      <c r="I5"/>
      <c r="J5"/>
      <c r="K5"/>
      <c r="L5"/>
      <c r="M5"/>
      <c r="N5"/>
      <c r="O5"/>
      <c r="P5"/>
      <c r="Q5"/>
    </row>
    <row r="6" spans="1:17" ht="24.95" customHeight="1">
      <c r="A6" s="68" t="s">
        <v>519</v>
      </c>
      <c r="B6" s="81">
        <v>5500</v>
      </c>
      <c r="C6" s="81"/>
      <c r="D6" s="81"/>
      <c r="E6" s="289"/>
      <c r="F6" s="289"/>
      <c r="G6"/>
      <c r="H6" s="885"/>
      <c r="I6"/>
      <c r="J6"/>
      <c r="K6"/>
      <c r="L6"/>
      <c r="M6"/>
      <c r="N6"/>
      <c r="O6"/>
      <c r="P6"/>
      <c r="Q6"/>
    </row>
    <row r="7" spans="1:17" ht="24.95" customHeight="1" thickBot="1">
      <c r="A7" s="86" t="s">
        <v>527</v>
      </c>
      <c r="B7" s="145">
        <v>422</v>
      </c>
      <c r="C7" s="52">
        <v>450</v>
      </c>
      <c r="D7" s="52">
        <v>311</v>
      </c>
      <c r="E7" s="653">
        <v>325</v>
      </c>
      <c r="F7" s="653">
        <v>327</v>
      </c>
      <c r="G7" s="458"/>
      <c r="H7" s="885">
        <v>311</v>
      </c>
      <c r="I7"/>
      <c r="J7"/>
      <c r="K7"/>
      <c r="L7"/>
      <c r="M7"/>
      <c r="N7"/>
      <c r="O7"/>
      <c r="P7"/>
      <c r="Q7"/>
    </row>
    <row r="8" spans="1:17" ht="24.95" customHeight="1">
      <c r="A8" s="660" t="s">
        <v>525</v>
      </c>
      <c r="B8" s="661">
        <v>2006</v>
      </c>
      <c r="C8" s="662">
        <v>2000</v>
      </c>
      <c r="D8" s="662">
        <v>3000</v>
      </c>
      <c r="E8" s="663">
        <v>3000</v>
      </c>
      <c r="F8" s="663">
        <v>3212</v>
      </c>
      <c r="G8" s="458"/>
      <c r="H8" s="885">
        <v>3059</v>
      </c>
      <c r="I8"/>
      <c r="J8"/>
      <c r="K8"/>
      <c r="L8"/>
      <c r="M8"/>
      <c r="N8"/>
      <c r="O8"/>
      <c r="P8"/>
      <c r="Q8"/>
    </row>
    <row r="9" spans="1:17" ht="24.95" customHeight="1" thickBot="1">
      <c r="A9" s="664" t="s">
        <v>871</v>
      </c>
      <c r="B9" s="665"/>
      <c r="C9" s="666"/>
      <c r="D9" s="666">
        <v>-136</v>
      </c>
      <c r="E9" s="667"/>
      <c r="F9" s="667"/>
      <c r="G9" s="458"/>
      <c r="H9" s="885"/>
      <c r="I9"/>
      <c r="J9"/>
      <c r="K9"/>
      <c r="L9"/>
      <c r="M9"/>
      <c r="N9"/>
      <c r="O9"/>
      <c r="P9"/>
      <c r="Q9"/>
    </row>
    <row r="10" spans="1:17" ht="24.95" customHeight="1">
      <c r="A10" s="645" t="s">
        <v>526</v>
      </c>
      <c r="B10" s="646">
        <v>2840</v>
      </c>
      <c r="C10" s="647">
        <v>3500</v>
      </c>
      <c r="D10" s="647">
        <v>3500</v>
      </c>
      <c r="E10" s="654">
        <v>4000</v>
      </c>
      <c r="F10" s="654">
        <v>4053</v>
      </c>
      <c r="G10" s="458"/>
      <c r="H10" s="885">
        <v>3860</v>
      </c>
      <c r="I10"/>
      <c r="J10"/>
      <c r="K10"/>
      <c r="L10"/>
      <c r="M10"/>
      <c r="N10"/>
      <c r="O10"/>
      <c r="P10"/>
      <c r="Q10"/>
    </row>
    <row r="11" spans="1:17" ht="24.95" customHeight="1" thickBot="1">
      <c r="A11" s="635" t="s">
        <v>871</v>
      </c>
      <c r="B11" s="648"/>
      <c r="C11" s="649"/>
      <c r="D11" s="649">
        <v>-660</v>
      </c>
      <c r="E11" s="653"/>
      <c r="F11" s="653"/>
      <c r="G11" s="458"/>
      <c r="H11" s="885"/>
      <c r="I11"/>
      <c r="J11"/>
      <c r="K11"/>
      <c r="L11"/>
      <c r="M11"/>
      <c r="N11"/>
      <c r="O11"/>
      <c r="P11"/>
      <c r="Q11"/>
    </row>
    <row r="12" spans="1:17" ht="24.95" customHeight="1">
      <c r="A12" s="660" t="s">
        <v>524</v>
      </c>
      <c r="B12" s="661">
        <v>1928</v>
      </c>
      <c r="C12" s="662">
        <v>1500</v>
      </c>
      <c r="D12" s="662">
        <v>1500</v>
      </c>
      <c r="E12" s="663">
        <v>2500</v>
      </c>
      <c r="F12" s="663">
        <v>2024</v>
      </c>
      <c r="G12" s="458"/>
      <c r="H12" s="885">
        <v>1928</v>
      </c>
      <c r="I12"/>
      <c r="J12"/>
      <c r="K12"/>
      <c r="L12"/>
      <c r="M12"/>
      <c r="N12"/>
      <c r="O12"/>
      <c r="P12"/>
      <c r="Q12"/>
    </row>
    <row r="13" spans="1:17" ht="24.95" customHeight="1" thickBot="1">
      <c r="A13" s="664" t="s">
        <v>871</v>
      </c>
      <c r="B13" s="665"/>
      <c r="C13" s="666"/>
      <c r="D13" s="666">
        <v>428</v>
      </c>
      <c r="E13" s="667"/>
      <c r="F13" s="667"/>
      <c r="G13" s="458"/>
      <c r="H13" s="885"/>
      <c r="I13"/>
      <c r="J13"/>
      <c r="K13"/>
      <c r="L13"/>
      <c r="M13"/>
      <c r="N13"/>
      <c r="O13"/>
      <c r="P13"/>
      <c r="Q13"/>
    </row>
    <row r="14" spans="1:17" ht="24.95" customHeight="1">
      <c r="A14" s="645" t="s">
        <v>523</v>
      </c>
      <c r="B14" s="646">
        <v>8165</v>
      </c>
      <c r="C14" s="647">
        <v>9500</v>
      </c>
      <c r="D14" s="647">
        <v>12000</v>
      </c>
      <c r="E14" s="654">
        <v>10000</v>
      </c>
      <c r="F14" s="654">
        <v>10186</v>
      </c>
      <c r="G14" s="636"/>
      <c r="H14" s="885">
        <v>9701</v>
      </c>
      <c r="I14"/>
      <c r="J14"/>
      <c r="K14"/>
      <c r="L14"/>
      <c r="M14"/>
      <c r="N14"/>
      <c r="O14"/>
      <c r="P14"/>
      <c r="Q14"/>
    </row>
    <row r="15" spans="1:17" ht="24.95" customHeight="1" thickBot="1">
      <c r="A15" s="635" t="s">
        <v>871</v>
      </c>
      <c r="B15" s="648"/>
      <c r="C15" s="649"/>
      <c r="D15" s="649">
        <v>-2735</v>
      </c>
      <c r="E15" s="653"/>
      <c r="F15" s="653"/>
      <c r="G15" s="636"/>
      <c r="H15" s="885"/>
      <c r="I15"/>
      <c r="J15"/>
      <c r="K15"/>
      <c r="L15"/>
      <c r="M15"/>
      <c r="N15"/>
      <c r="O15"/>
      <c r="P15"/>
      <c r="Q15"/>
    </row>
    <row r="16" spans="1:17" ht="24.95" customHeight="1">
      <c r="A16" s="660" t="s">
        <v>512</v>
      </c>
      <c r="B16" s="661">
        <v>4017</v>
      </c>
      <c r="C16" s="661">
        <v>4500</v>
      </c>
      <c r="D16" s="661">
        <v>4500</v>
      </c>
      <c r="E16" s="668">
        <v>4500</v>
      </c>
      <c r="F16" s="668">
        <v>4846</v>
      </c>
      <c r="G16" s="459"/>
      <c r="H16" s="885">
        <v>4615</v>
      </c>
      <c r="I16"/>
      <c r="J16"/>
      <c r="K16"/>
      <c r="L16"/>
      <c r="M16"/>
      <c r="N16"/>
      <c r="O16"/>
      <c r="P16"/>
      <c r="Q16"/>
    </row>
    <row r="17" spans="1:17" ht="24.95" customHeight="1" thickBot="1">
      <c r="A17" s="664" t="s">
        <v>871</v>
      </c>
      <c r="B17" s="665"/>
      <c r="C17" s="665"/>
      <c r="D17" s="665">
        <v>-539</v>
      </c>
      <c r="E17" s="669"/>
      <c r="F17" s="669"/>
      <c r="G17" s="459"/>
      <c r="H17" s="885"/>
      <c r="I17"/>
      <c r="J17"/>
      <c r="K17"/>
      <c r="L17"/>
      <c r="M17"/>
      <c r="N17"/>
      <c r="O17"/>
      <c r="P17"/>
      <c r="Q17"/>
    </row>
    <row r="18" spans="1:17" ht="24.95" customHeight="1">
      <c r="A18" s="650" t="s">
        <v>69</v>
      </c>
      <c r="B18" s="651">
        <v>-3500</v>
      </c>
      <c r="C18" s="646"/>
      <c r="D18" s="646"/>
      <c r="E18" s="655"/>
      <c r="F18" s="655"/>
      <c r="G18" s="459"/>
      <c r="H18" s="885">
        <f>SUM(H7:H16)</f>
        <v>23474</v>
      </c>
      <c r="I18"/>
      <c r="J18"/>
      <c r="K18"/>
      <c r="L18"/>
      <c r="M18"/>
      <c r="N18"/>
      <c r="O18"/>
      <c r="P18"/>
      <c r="Q18"/>
    </row>
    <row r="19" spans="1:17" ht="24.95" customHeight="1">
      <c r="A19" s="169" t="s">
        <v>858</v>
      </c>
      <c r="B19" s="382">
        <v>-1878</v>
      </c>
      <c r="C19" s="81"/>
      <c r="D19" s="81"/>
      <c r="E19" s="289"/>
      <c r="F19" s="289"/>
      <c r="G19" s="459"/>
      <c r="H19"/>
      <c r="I19"/>
      <c r="J19"/>
      <c r="K19"/>
      <c r="L19"/>
      <c r="M19"/>
      <c r="N19"/>
      <c r="O19"/>
      <c r="P19"/>
      <c r="Q19"/>
    </row>
    <row r="20" spans="1:17" ht="24.95" customHeight="1">
      <c r="A20" s="68" t="s">
        <v>159</v>
      </c>
      <c r="B20" s="81"/>
      <c r="C20" s="51">
        <v>3800</v>
      </c>
      <c r="D20" s="266"/>
      <c r="E20" s="656"/>
      <c r="F20" s="656"/>
      <c r="G20" s="458"/>
      <c r="H20"/>
      <c r="I20"/>
      <c r="J20"/>
      <c r="K20"/>
      <c r="L20"/>
      <c r="M20"/>
      <c r="N20"/>
      <c r="O20"/>
      <c r="P20"/>
      <c r="Q20"/>
    </row>
    <row r="21" spans="1:17" ht="24.95" customHeight="1">
      <c r="A21" s="169" t="s">
        <v>859</v>
      </c>
      <c r="B21" s="382"/>
      <c r="C21" s="266">
        <v>-5678</v>
      </c>
      <c r="D21" s="266"/>
      <c r="E21" s="656"/>
      <c r="F21" s="656"/>
      <c r="G21" s="458"/>
      <c r="H21"/>
      <c r="I21"/>
      <c r="J21"/>
      <c r="K21"/>
      <c r="L21"/>
      <c r="M21"/>
      <c r="N21"/>
      <c r="O21"/>
      <c r="P21"/>
      <c r="Q21"/>
    </row>
    <row r="22" spans="1:17" ht="18.75" customHeight="1">
      <c r="A22" s="635" t="s">
        <v>972</v>
      </c>
      <c r="B22" s="382"/>
      <c r="C22" s="382"/>
      <c r="D22" s="382"/>
      <c r="E22" s="382">
        <v>-825</v>
      </c>
      <c r="F22" s="289"/>
      <c r="G22" s="458"/>
      <c r="H22"/>
      <c r="I22"/>
      <c r="J22"/>
      <c r="K22"/>
      <c r="L22"/>
      <c r="M22"/>
      <c r="N22"/>
      <c r="O22"/>
      <c r="P22"/>
      <c r="Q22"/>
    </row>
    <row r="23" spans="1:17" ht="18.75" customHeight="1">
      <c r="A23" s="86"/>
      <c r="B23" s="81"/>
      <c r="C23" s="81"/>
      <c r="D23" s="81"/>
      <c r="E23" s="81"/>
      <c r="F23" s="289"/>
      <c r="G23" s="458"/>
      <c r="H23"/>
      <c r="I23"/>
      <c r="J23"/>
      <c r="K23"/>
      <c r="L23"/>
      <c r="M23"/>
      <c r="N23"/>
      <c r="O23"/>
      <c r="P23"/>
      <c r="Q23"/>
    </row>
    <row r="24" spans="1:17" ht="18.75" customHeight="1" thickBot="1">
      <c r="A24" s="86"/>
      <c r="B24" s="611"/>
      <c r="C24" s="611"/>
      <c r="D24" s="611"/>
      <c r="E24" s="611"/>
      <c r="F24" s="657"/>
      <c r="G24" s="458"/>
      <c r="H24"/>
      <c r="I24"/>
      <c r="J24"/>
      <c r="K24"/>
      <c r="L24"/>
      <c r="M24"/>
      <c r="N24"/>
      <c r="O24"/>
      <c r="P24"/>
      <c r="Q24"/>
    </row>
    <row r="25" spans="1:17" ht="18.75" customHeight="1" thickTop="1">
      <c r="A25" s="158" t="s">
        <v>277</v>
      </c>
      <c r="B25" s="302">
        <f t="shared" ref="B25:D25" si="0">SUM(B4:B24)</f>
        <v>19500</v>
      </c>
      <c r="C25" s="53">
        <f t="shared" si="0"/>
        <v>19572</v>
      </c>
      <c r="D25" s="53">
        <f t="shared" si="0"/>
        <v>21169</v>
      </c>
      <c r="E25" s="53">
        <f>SUM(E4:E24)</f>
        <v>23500</v>
      </c>
      <c r="F25" s="658">
        <f>SUM(F4:F24)</f>
        <v>24648</v>
      </c>
      <c r="G25" s="458"/>
      <c r="H25"/>
      <c r="I25"/>
      <c r="J25"/>
      <c r="K25"/>
      <c r="L25"/>
      <c r="M25"/>
      <c r="N25"/>
      <c r="O25"/>
      <c r="P25"/>
      <c r="Q25"/>
    </row>
    <row r="26" spans="1:17" ht="18.75" customHeight="1">
      <c r="A26" s="155"/>
      <c r="B26" s="155"/>
      <c r="C26" s="155"/>
      <c r="D26" s="155"/>
      <c r="E26"/>
      <c r="F26" s="659"/>
      <c r="G26"/>
      <c r="H26"/>
      <c r="I26"/>
      <c r="J26"/>
      <c r="K26"/>
      <c r="L26"/>
      <c r="M26"/>
      <c r="N26"/>
      <c r="O26"/>
      <c r="P26"/>
      <c r="Q26"/>
    </row>
    <row r="27" spans="1:17" ht="18.75" customHeight="1">
      <c r="A27" s="78"/>
      <c r="B27" s="28"/>
      <c r="C27" s="28"/>
      <c r="D27" s="28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 customHeight="1">
      <c r="A28" s="28" t="s">
        <v>870</v>
      </c>
      <c r="B28" s="28"/>
      <c r="C28" s="28"/>
      <c r="D28" s="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>
        <v>88</v>
      </c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  <row r="55" spans="1:6" ht="18.75" customHeight="1">
      <c r="A55"/>
      <c r="B55"/>
      <c r="C55"/>
      <c r="D55"/>
      <c r="E55"/>
      <c r="F55"/>
    </row>
    <row r="56" spans="1:6" ht="18.75" customHeight="1">
      <c r="A56"/>
      <c r="B56"/>
      <c r="C56"/>
      <c r="D56"/>
      <c r="E56"/>
      <c r="F56"/>
    </row>
    <row r="57" spans="1:6" ht="18.75" customHeight="1">
      <c r="A57"/>
      <c r="B57"/>
      <c r="C57"/>
      <c r="D57"/>
      <c r="E57"/>
      <c r="F57"/>
    </row>
    <row r="58" spans="1:6" ht="18.75" customHeight="1">
      <c r="A58"/>
      <c r="B58"/>
      <c r="C58"/>
      <c r="D58"/>
      <c r="E58"/>
      <c r="F58"/>
    </row>
    <row r="59" spans="1:6" ht="18.75" customHeight="1">
      <c r="A59"/>
      <c r="B59"/>
      <c r="C59"/>
      <c r="D59"/>
      <c r="E59"/>
      <c r="F59"/>
    </row>
    <row r="60" spans="1:6" ht="18.75" customHeight="1">
      <c r="A60"/>
      <c r="B60"/>
      <c r="C60"/>
      <c r="D60"/>
      <c r="E60"/>
      <c r="F60"/>
    </row>
    <row r="61" spans="1:6" ht="18.75" customHeight="1">
      <c r="A61"/>
      <c r="B61"/>
      <c r="C61"/>
      <c r="D61"/>
      <c r="E61"/>
      <c r="F61"/>
    </row>
    <row r="62" spans="1:6" ht="18.75" customHeight="1">
      <c r="A62"/>
      <c r="B62"/>
      <c r="C62"/>
      <c r="D62"/>
      <c r="E62"/>
      <c r="F62"/>
    </row>
    <row r="63" spans="1:6" ht="18.75" customHeight="1">
      <c r="A63"/>
      <c r="B63"/>
      <c r="C63"/>
      <c r="D63"/>
      <c r="E63"/>
      <c r="F63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18" sqref="F18"/>
    </sheetView>
  </sheetViews>
  <sheetFormatPr defaultRowHeight="18.75" customHeight="1"/>
  <cols>
    <col min="1" max="1" width="33.140625" style="15" customWidth="1"/>
    <col min="2" max="2" width="11.7109375" style="16" customWidth="1"/>
    <col min="3" max="3" width="11.7109375" style="17" customWidth="1"/>
    <col min="4" max="6" width="11.7109375" style="133" customWidth="1"/>
    <col min="7" max="16384" width="9.140625" style="133"/>
  </cols>
  <sheetData>
    <row r="1" spans="1:6" s="270" customFormat="1" ht="18.75" customHeight="1">
      <c r="A1" s="329" t="s">
        <v>343</v>
      </c>
      <c r="B1" s="311"/>
      <c r="C1" s="304"/>
      <c r="D1" s="327"/>
      <c r="E1" s="327"/>
      <c r="F1" s="327"/>
    </row>
    <row r="2" spans="1:6" ht="18.75" customHeight="1">
      <c r="A2" s="50"/>
      <c r="B2" s="358"/>
      <c r="C2" s="359"/>
      <c r="D2" s="50"/>
      <c r="E2" s="50"/>
      <c r="F2" s="50"/>
    </row>
    <row r="3" spans="1:6" s="270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271" customFormat="1" ht="18.75" customHeight="1">
      <c r="A4" s="135"/>
      <c r="B4" s="166"/>
      <c r="C4" s="164"/>
      <c r="D4" s="164"/>
      <c r="E4" s="164"/>
      <c r="F4" s="164"/>
    </row>
    <row r="5" spans="1:6" s="270" customFormat="1" ht="18.75" customHeight="1">
      <c r="A5" s="82" t="s">
        <v>432</v>
      </c>
      <c r="B5" s="67">
        <v>500</v>
      </c>
      <c r="C5" s="51">
        <v>750</v>
      </c>
      <c r="D5" s="51">
        <v>500</v>
      </c>
      <c r="E5" s="51">
        <v>500</v>
      </c>
      <c r="F5" s="873">
        <v>500</v>
      </c>
    </row>
    <row r="6" spans="1:6" ht="18.75" customHeight="1">
      <c r="A6" s="91" t="s">
        <v>282</v>
      </c>
      <c r="B6" s="168">
        <v>6500</v>
      </c>
      <c r="C6" s="51">
        <v>9000</v>
      </c>
      <c r="D6" s="51">
        <v>15000</v>
      </c>
      <c r="E6" s="51">
        <v>0</v>
      </c>
      <c r="F6" s="873">
        <v>0</v>
      </c>
    </row>
    <row r="7" spans="1:6" ht="18.75" customHeight="1">
      <c r="A7" s="91" t="s">
        <v>941</v>
      </c>
      <c r="B7" s="168"/>
      <c r="C7" s="51"/>
      <c r="D7" s="51"/>
      <c r="E7" s="51">
        <v>15500</v>
      </c>
      <c r="F7" s="873">
        <v>12000</v>
      </c>
    </row>
    <row r="8" spans="1:6" ht="18.75" customHeight="1">
      <c r="A8" s="82" t="s">
        <v>433</v>
      </c>
      <c r="B8" s="67">
        <v>2500</v>
      </c>
      <c r="C8" s="51">
        <v>0</v>
      </c>
      <c r="D8" s="51">
        <v>1000</v>
      </c>
      <c r="E8" s="51">
        <v>1000</v>
      </c>
      <c r="F8" s="51">
        <v>1000</v>
      </c>
    </row>
    <row r="9" spans="1:6" ht="18.75" customHeight="1">
      <c r="A9" s="82" t="s">
        <v>996</v>
      </c>
      <c r="B9" s="67">
        <v>3000</v>
      </c>
      <c r="C9" s="51">
        <v>10000</v>
      </c>
      <c r="D9" s="51">
        <v>10000</v>
      </c>
      <c r="E9" s="51">
        <v>10000</v>
      </c>
      <c r="F9" s="51">
        <v>10000</v>
      </c>
    </row>
    <row r="10" spans="1:6" ht="18.75" customHeight="1">
      <c r="A10" s="82" t="s">
        <v>758</v>
      </c>
      <c r="B10" s="67">
        <v>10500</v>
      </c>
      <c r="C10" s="51">
        <v>0</v>
      </c>
      <c r="D10" s="51">
        <v>0</v>
      </c>
      <c r="E10" s="51">
        <v>0</v>
      </c>
      <c r="F10" s="51">
        <v>0</v>
      </c>
    </row>
    <row r="11" spans="1:6" ht="18.75" customHeight="1">
      <c r="A11" s="82" t="s">
        <v>500</v>
      </c>
      <c r="B11" s="67">
        <v>2250</v>
      </c>
      <c r="C11" s="51">
        <v>2250</v>
      </c>
      <c r="D11" s="51">
        <v>2250</v>
      </c>
      <c r="E11" s="51">
        <v>2250</v>
      </c>
      <c r="F11" s="51">
        <v>0</v>
      </c>
    </row>
    <row r="12" spans="1:6" ht="18.75" customHeight="1">
      <c r="A12" s="82" t="s">
        <v>22</v>
      </c>
      <c r="B12" s="67">
        <v>15000</v>
      </c>
      <c r="C12" s="81">
        <v>10200</v>
      </c>
      <c r="D12" s="81">
        <v>6000</v>
      </c>
      <c r="E12" s="81"/>
      <c r="F12" s="81"/>
    </row>
    <row r="13" spans="1:6" ht="18.75" customHeight="1">
      <c r="A13" s="69" t="s">
        <v>154</v>
      </c>
      <c r="B13" s="386">
        <v>12000</v>
      </c>
      <c r="C13" s="81"/>
      <c r="D13" s="81"/>
      <c r="E13" s="81"/>
      <c r="F13" s="81"/>
    </row>
    <row r="14" spans="1:6" ht="18.75" customHeight="1">
      <c r="A14" s="69" t="s">
        <v>610</v>
      </c>
      <c r="B14" s="390"/>
      <c r="C14" s="266">
        <v>18500</v>
      </c>
      <c r="D14" s="81"/>
      <c r="E14" s="81"/>
      <c r="F14" s="81"/>
    </row>
    <row r="15" spans="1:6" ht="18.75" customHeight="1">
      <c r="A15" s="69" t="s">
        <v>609</v>
      </c>
      <c r="B15" s="390"/>
      <c r="C15" s="266">
        <v>4000</v>
      </c>
      <c r="D15" s="81"/>
      <c r="E15" s="81"/>
      <c r="F15" s="81"/>
    </row>
    <row r="16" spans="1:6" ht="18.75" customHeight="1">
      <c r="A16" s="348" t="s">
        <v>608</v>
      </c>
      <c r="B16" s="390"/>
      <c r="C16" s="266">
        <v>-750</v>
      </c>
      <c r="D16" s="81"/>
      <c r="E16" s="81"/>
      <c r="F16" s="81"/>
    </row>
    <row r="17" spans="1:6" ht="18.75" customHeight="1">
      <c r="A17" s="82" t="s">
        <v>759</v>
      </c>
      <c r="B17" s="67"/>
      <c r="C17" s="81"/>
      <c r="D17" s="81">
        <v>24000</v>
      </c>
      <c r="E17" s="81">
        <v>20000</v>
      </c>
      <c r="F17" s="81">
        <v>20000</v>
      </c>
    </row>
    <row r="18" spans="1:6" ht="18.75" customHeight="1">
      <c r="A18" s="69" t="s">
        <v>885</v>
      </c>
      <c r="B18" s="67"/>
      <c r="C18" s="81"/>
      <c r="D18" s="81">
        <v>-10000</v>
      </c>
      <c r="E18" s="81"/>
      <c r="F18" s="81"/>
    </row>
    <row r="19" spans="1:6" ht="18.75" customHeight="1" thickBot="1">
      <c r="A19" s="171"/>
      <c r="B19" s="143"/>
      <c r="C19" s="362"/>
      <c r="D19" s="145"/>
      <c r="E19" s="145"/>
      <c r="F19" s="145"/>
    </row>
    <row r="20" spans="1:6" ht="18.75" customHeight="1" thickTop="1">
      <c r="A20" s="140" t="s">
        <v>277</v>
      </c>
      <c r="B20" s="85">
        <f>SUM(B4:B19)</f>
        <v>52250</v>
      </c>
      <c r="C20" s="389">
        <f>SUM(C4:C19)</f>
        <v>53950</v>
      </c>
      <c r="D20" s="53">
        <f>SUM(D4:D19)</f>
        <v>48750</v>
      </c>
      <c r="E20" s="53">
        <f>SUM(E4:E19)</f>
        <v>49250</v>
      </c>
      <c r="F20" s="53">
        <f>SUM(F4:F19)</f>
        <v>43500</v>
      </c>
    </row>
    <row r="21" spans="1:6" ht="18.75" customHeight="1">
      <c r="A21" s="155"/>
      <c r="B21" s="155"/>
      <c r="C21" s="155"/>
      <c r="D21" s="31"/>
      <c r="E21" s="31"/>
    </row>
    <row r="22" spans="1:6" ht="18.75" customHeight="1">
      <c r="A22" s="275"/>
      <c r="B22" s="275"/>
      <c r="C22" s="275"/>
    </row>
    <row r="23" spans="1:6" ht="18.75" customHeight="1">
      <c r="A23" s="275"/>
      <c r="B23" s="275"/>
      <c r="C23" s="275"/>
    </row>
    <row r="24" spans="1:6" ht="18.75" customHeight="1">
      <c r="A24" s="275"/>
      <c r="B24" s="275"/>
      <c r="C24" s="275"/>
    </row>
    <row r="25" spans="1:6" ht="18.75" customHeight="1">
      <c r="A25" s="275"/>
      <c r="B25" s="275"/>
      <c r="C25" s="275"/>
    </row>
    <row r="26" spans="1:6" ht="18.75" customHeight="1">
      <c r="A26" s="275"/>
      <c r="B26" s="275"/>
      <c r="C26" s="275"/>
    </row>
    <row r="27" spans="1:6" ht="18.75" customHeight="1">
      <c r="A27" s="275"/>
      <c r="B27" s="275"/>
      <c r="C27" s="275"/>
    </row>
    <row r="28" spans="1:6" ht="18.75" customHeight="1">
      <c r="A28" s="275"/>
      <c r="B28" s="275"/>
      <c r="C28" s="275"/>
    </row>
    <row r="29" spans="1:6" ht="18.75" customHeight="1">
      <c r="A29" s="275"/>
      <c r="B29" s="275"/>
      <c r="C29" s="275"/>
    </row>
    <row r="30" spans="1:6" ht="18.75" customHeight="1">
      <c r="A30" s="275"/>
      <c r="B30" s="275"/>
      <c r="C30" s="275"/>
    </row>
    <row r="31" spans="1:6" ht="18.75" customHeight="1">
      <c r="A31" s="275"/>
      <c r="B31" s="275"/>
      <c r="C31" s="275"/>
    </row>
    <row r="32" spans="1:6" ht="18.75" customHeight="1">
      <c r="A32" s="275"/>
      <c r="B32" s="275"/>
      <c r="C32" s="275"/>
    </row>
    <row r="33" spans="1:3" ht="18.75" customHeight="1">
      <c r="A33" s="275"/>
      <c r="B33" s="275"/>
      <c r="C33" s="275"/>
    </row>
    <row r="34" spans="1:3" ht="18.75" customHeight="1">
      <c r="A34" s="275"/>
      <c r="B34" s="275"/>
      <c r="C34" s="275"/>
    </row>
    <row r="35" spans="1:3" ht="18.75" customHeight="1">
      <c r="A35" s="275"/>
      <c r="B35" s="275"/>
      <c r="C35" s="275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F9" sqref="F9"/>
    </sheetView>
  </sheetViews>
  <sheetFormatPr defaultRowHeight="18.75" customHeight="1"/>
  <cols>
    <col min="1" max="1" width="41" style="15" customWidth="1"/>
    <col min="2" max="2" width="10" style="16" customWidth="1"/>
    <col min="3" max="3" width="10" style="17" customWidth="1"/>
    <col min="4" max="6" width="10" style="133" customWidth="1"/>
    <col min="7" max="16384" width="9.140625" style="133"/>
  </cols>
  <sheetData>
    <row r="1" spans="1:6" s="270" customFormat="1" ht="18.75" customHeight="1">
      <c r="A1" s="329" t="s">
        <v>344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270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271" customFormat="1" ht="18.75" customHeight="1">
      <c r="A4" s="164"/>
      <c r="B4" s="166"/>
      <c r="C4" s="138"/>
      <c r="D4" s="138"/>
      <c r="E4" s="138"/>
      <c r="F4" s="138"/>
    </row>
    <row r="5" spans="1:6" s="271" customFormat="1" ht="18.75" customHeight="1">
      <c r="A5" s="175" t="s">
        <v>70</v>
      </c>
      <c r="B5" s="381">
        <v>700</v>
      </c>
      <c r="C5" s="50"/>
      <c r="D5" s="50"/>
      <c r="E5" s="50"/>
      <c r="F5" s="50"/>
    </row>
    <row r="6" spans="1:6" s="271" customFormat="1" ht="18.75" customHeight="1">
      <c r="A6" s="82" t="s">
        <v>51</v>
      </c>
      <c r="B6" s="60"/>
      <c r="C6" s="51"/>
      <c r="D6" s="51"/>
      <c r="E6" s="51"/>
      <c r="F6" s="51"/>
    </row>
    <row r="7" spans="1:6" s="271" customFormat="1" ht="18.75" customHeight="1">
      <c r="A7" s="527" t="s">
        <v>516</v>
      </c>
      <c r="B7" s="59">
        <v>6000</v>
      </c>
      <c r="C7" s="51">
        <v>7235</v>
      </c>
      <c r="D7" s="51">
        <v>7300</v>
      </c>
      <c r="E7" s="51">
        <v>7500</v>
      </c>
      <c r="F7" s="51">
        <v>7500</v>
      </c>
    </row>
    <row r="8" spans="1:6" s="271" customFormat="1" ht="18.75" customHeight="1">
      <c r="A8" s="532" t="s">
        <v>517</v>
      </c>
      <c r="B8" s="60">
        <v>100</v>
      </c>
      <c r="C8" s="51">
        <v>100</v>
      </c>
      <c r="D8" s="51">
        <v>100</v>
      </c>
      <c r="E8" s="51">
        <v>100</v>
      </c>
      <c r="F8" s="51">
        <v>100</v>
      </c>
    </row>
    <row r="9" spans="1:6" ht="18.75" customHeight="1">
      <c r="A9" s="91"/>
      <c r="B9" s="59"/>
      <c r="C9" s="42"/>
      <c r="D9" s="51"/>
      <c r="E9" s="51"/>
      <c r="F9" s="51"/>
    </row>
    <row r="10" spans="1:6" ht="18.75" customHeight="1">
      <c r="A10" s="135"/>
      <c r="B10" s="59"/>
      <c r="C10" s="42"/>
      <c r="D10" s="68"/>
      <c r="E10" s="68"/>
      <c r="F10" s="68"/>
    </row>
    <row r="11" spans="1:6" ht="18.75" customHeight="1" thickBot="1">
      <c r="A11" s="135"/>
      <c r="B11" s="360"/>
      <c r="C11" s="62"/>
      <c r="D11" s="86"/>
      <c r="E11" s="86"/>
      <c r="F11" s="86"/>
    </row>
    <row r="12" spans="1:6" s="270" customFormat="1" ht="18.75" customHeight="1" thickTop="1">
      <c r="A12" s="140" t="s">
        <v>277</v>
      </c>
      <c r="B12" s="53">
        <f>SUM(B4:B11)</f>
        <v>6800</v>
      </c>
      <c r="C12" s="53">
        <f>SUM(C4:C11)</f>
        <v>7335</v>
      </c>
      <c r="D12" s="53">
        <f>SUM(D4:D11)</f>
        <v>7400</v>
      </c>
      <c r="E12" s="53">
        <f>SUM(E4:E11)</f>
        <v>7600</v>
      </c>
      <c r="F12" s="53">
        <f>SUM(F4:F11)</f>
        <v>7600</v>
      </c>
    </row>
    <row r="13" spans="1:6" ht="18.75" customHeight="1">
      <c r="A13" s="134"/>
      <c r="B13" s="32"/>
      <c r="C13" s="54"/>
      <c r="D13" s="31"/>
    </row>
    <row r="14" spans="1:6" ht="18.75" customHeight="1">
      <c r="A14" s="134"/>
      <c r="B14" s="32"/>
      <c r="C14" s="54"/>
      <c r="D14" s="3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F8" sqref="F8"/>
    </sheetView>
  </sheetViews>
  <sheetFormatPr defaultRowHeight="18.75" customHeight="1"/>
  <cols>
    <col min="1" max="1" width="41.7109375" style="134" customWidth="1"/>
    <col min="2" max="2" width="10.7109375" style="32" customWidth="1"/>
    <col min="3" max="5" width="10.7109375" style="31" customWidth="1"/>
    <col min="6" max="6" width="11.28515625" style="31" customWidth="1"/>
    <col min="7" max="16384" width="9.140625" style="31"/>
  </cols>
  <sheetData>
    <row r="1" spans="1:6" s="55" customFormat="1" ht="18.75" customHeight="1">
      <c r="A1" s="329" t="s">
        <v>411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55" customFormat="1" ht="30" customHeight="1">
      <c r="A4" s="68" t="s">
        <v>229</v>
      </c>
      <c r="B4" s="42">
        <v>9750</v>
      </c>
      <c r="C4" s="51">
        <v>5400</v>
      </c>
      <c r="D4" s="51">
        <v>1200</v>
      </c>
      <c r="E4" s="51">
        <v>1200</v>
      </c>
      <c r="F4" s="51">
        <v>1920</v>
      </c>
    </row>
    <row r="5" spans="1:6" s="55" customFormat="1" ht="18.75" customHeight="1">
      <c r="A5" s="68" t="s">
        <v>791</v>
      </c>
      <c r="B5" s="60">
        <v>6200</v>
      </c>
      <c r="C5" s="51">
        <v>8000</v>
      </c>
      <c r="D5" s="51">
        <v>4500</v>
      </c>
      <c r="E5" s="51">
        <v>4200</v>
      </c>
      <c r="F5" s="51">
        <v>4000</v>
      </c>
    </row>
    <row r="6" spans="1:6" ht="18.75" customHeight="1">
      <c r="A6" s="68" t="s">
        <v>696</v>
      </c>
      <c r="B6" s="42">
        <v>500</v>
      </c>
      <c r="C6" s="51">
        <v>600</v>
      </c>
      <c r="D6" s="51">
        <v>600</v>
      </c>
      <c r="E6" s="51">
        <v>400</v>
      </c>
      <c r="F6" s="51">
        <v>200</v>
      </c>
    </row>
    <row r="7" spans="1:6" s="55" customFormat="1" ht="18.75" customHeight="1">
      <c r="A7" s="68" t="s">
        <v>697</v>
      </c>
      <c r="B7" s="68"/>
      <c r="C7" s="51"/>
      <c r="D7" s="51">
        <v>4600</v>
      </c>
      <c r="E7" s="51">
        <v>4200</v>
      </c>
      <c r="F7" s="51">
        <v>4000</v>
      </c>
    </row>
    <row r="8" spans="1:6" ht="18.75" customHeight="1">
      <c r="A8" s="69" t="s">
        <v>886</v>
      </c>
      <c r="B8" s="67"/>
      <c r="C8" s="81"/>
      <c r="D8" s="81">
        <v>-1000</v>
      </c>
      <c r="E8" s="81"/>
      <c r="F8" s="81"/>
    </row>
    <row r="9" spans="1:6" ht="18.75" customHeight="1">
      <c r="A9" s="69" t="s">
        <v>973</v>
      </c>
      <c r="B9" s="67"/>
      <c r="C9" s="81"/>
      <c r="D9" s="81"/>
      <c r="E9" s="81">
        <v>300</v>
      </c>
      <c r="F9" s="81"/>
    </row>
    <row r="10" spans="1:6" ht="18.75" customHeight="1">
      <c r="A10" s="170"/>
      <c r="B10" s="67"/>
      <c r="C10" s="81"/>
      <c r="D10" s="81"/>
      <c r="E10" s="81"/>
      <c r="F10" s="81"/>
    </row>
    <row r="11" spans="1:6" ht="18.75" customHeight="1">
      <c r="A11" s="171"/>
      <c r="B11" s="80"/>
      <c r="C11" s="168"/>
      <c r="D11" s="81"/>
      <c r="E11" s="81"/>
      <c r="F11" s="81"/>
    </row>
    <row r="12" spans="1:6" ht="18.75" customHeight="1">
      <c r="A12" s="140" t="s">
        <v>277</v>
      </c>
      <c r="B12" s="172">
        <f>SUM(B4:B11)</f>
        <v>16450</v>
      </c>
      <c r="C12" s="172">
        <f>SUM(C4:C11)</f>
        <v>14000</v>
      </c>
      <c r="D12" s="172">
        <f>SUM(D4:D11)</f>
        <v>9900</v>
      </c>
      <c r="E12" s="172">
        <f>SUM(E4:E11)</f>
        <v>10300</v>
      </c>
      <c r="F12" s="172">
        <f>SUM(F4:F11)</f>
        <v>10120</v>
      </c>
    </row>
    <row r="13" spans="1:6" ht="18.75" customHeight="1">
      <c r="B13" s="307"/>
    </row>
    <row r="14" spans="1:6" ht="18.75" customHeight="1">
      <c r="A14" s="19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verticalDpi="300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F26"/>
  <sheetViews>
    <sheetView zoomScaleNormal="100" workbookViewId="0">
      <selection activeCell="F16" sqref="F16"/>
    </sheetView>
  </sheetViews>
  <sheetFormatPr defaultRowHeight="18.75" customHeight="1"/>
  <cols>
    <col min="1" max="1" width="36.7109375" style="15" customWidth="1"/>
    <col min="2" max="2" width="12.28515625" style="16" customWidth="1"/>
    <col min="3" max="3" width="12.28515625" style="17" customWidth="1"/>
    <col min="4" max="6" width="12.28515625" style="133" customWidth="1"/>
    <col min="7" max="16384" width="9.140625" style="133"/>
  </cols>
  <sheetData>
    <row r="1" spans="1:6" s="270" customFormat="1" ht="18.75" customHeight="1">
      <c r="A1" s="329" t="s">
        <v>401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270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270" customFormat="1" ht="18.75" customHeight="1">
      <c r="A4" s="91"/>
      <c r="B4" s="42"/>
      <c r="C4" s="138"/>
      <c r="D4" s="138"/>
      <c r="E4" s="138"/>
      <c r="F4" s="138"/>
    </row>
    <row r="5" spans="1:6" s="270" customFormat="1" ht="18.75" customHeight="1">
      <c r="A5" s="74" t="s">
        <v>534</v>
      </c>
      <c r="B5" s="485">
        <v>400</v>
      </c>
      <c r="C5" s="70">
        <v>0</v>
      </c>
      <c r="D5" s="70">
        <v>0</v>
      </c>
      <c r="E5" s="70">
        <v>0</v>
      </c>
      <c r="F5" s="70">
        <v>0</v>
      </c>
    </row>
    <row r="6" spans="1:6" s="270" customFormat="1" ht="18.75" customHeight="1">
      <c r="A6" s="74" t="s">
        <v>535</v>
      </c>
      <c r="B6" s="485">
        <v>2000</v>
      </c>
      <c r="C6" s="282">
        <v>0</v>
      </c>
      <c r="D6" s="282">
        <v>0</v>
      </c>
      <c r="E6" s="282">
        <v>0</v>
      </c>
      <c r="F6" s="282">
        <v>0</v>
      </c>
    </row>
    <row r="7" spans="1:6" s="270" customFormat="1" ht="18.75" customHeight="1">
      <c r="A7" s="74" t="s">
        <v>533</v>
      </c>
      <c r="B7" s="485">
        <v>2200</v>
      </c>
      <c r="C7" s="282">
        <v>2300</v>
      </c>
      <c r="D7" s="282">
        <v>2600</v>
      </c>
      <c r="E7" s="282">
        <v>3000</v>
      </c>
      <c r="F7" s="282">
        <v>4000</v>
      </c>
    </row>
    <row r="8" spans="1:6" s="270" customFormat="1" ht="18.75" customHeight="1">
      <c r="A8" s="74" t="s">
        <v>242</v>
      </c>
      <c r="B8" s="485">
        <v>12000</v>
      </c>
      <c r="C8" s="282">
        <v>15750</v>
      </c>
      <c r="D8" s="282">
        <v>16000</v>
      </c>
      <c r="E8" s="282">
        <v>15000</v>
      </c>
      <c r="F8" s="282">
        <v>15000</v>
      </c>
    </row>
    <row r="9" spans="1:6" s="270" customFormat="1" ht="18.75" customHeight="1">
      <c r="A9" s="74" t="s">
        <v>241</v>
      </c>
      <c r="B9" s="485">
        <v>2000</v>
      </c>
      <c r="C9" s="282">
        <v>1700</v>
      </c>
      <c r="D9" s="282">
        <v>1700</v>
      </c>
      <c r="E9" s="282">
        <v>1500</v>
      </c>
      <c r="F9" s="282">
        <v>1500</v>
      </c>
    </row>
    <row r="10" spans="1:6" s="270" customFormat="1" ht="18.75" customHeight="1">
      <c r="A10" s="74" t="s">
        <v>458</v>
      </c>
      <c r="B10" s="485">
        <v>8000</v>
      </c>
      <c r="C10" s="282">
        <v>8500</v>
      </c>
      <c r="D10" s="282">
        <v>8500</v>
      </c>
      <c r="E10" s="282">
        <v>8400</v>
      </c>
      <c r="F10" s="282">
        <v>8000</v>
      </c>
    </row>
    <row r="11" spans="1:6" ht="18.75" customHeight="1">
      <c r="A11" s="74" t="s">
        <v>240</v>
      </c>
      <c r="B11" s="485">
        <v>6000</v>
      </c>
      <c r="C11" s="282">
        <v>9000</v>
      </c>
      <c r="D11" s="282">
        <v>9000</v>
      </c>
      <c r="E11" s="282">
        <v>8800</v>
      </c>
      <c r="F11" s="282">
        <v>8800</v>
      </c>
    </row>
    <row r="12" spans="1:6" ht="18.75" customHeight="1">
      <c r="A12" s="74" t="s">
        <v>611</v>
      </c>
      <c r="B12" s="485">
        <v>12000</v>
      </c>
      <c r="C12" s="282">
        <v>15750</v>
      </c>
      <c r="D12" s="282">
        <v>14000</v>
      </c>
      <c r="E12" s="282">
        <v>15000</v>
      </c>
      <c r="F12" s="282">
        <v>15000</v>
      </c>
    </row>
    <row r="13" spans="1:6" ht="18.75" customHeight="1">
      <c r="A13" s="74" t="s">
        <v>239</v>
      </c>
      <c r="B13" s="485">
        <v>2000</v>
      </c>
      <c r="C13" s="70">
        <v>2800</v>
      </c>
      <c r="D13" s="70">
        <v>5000</v>
      </c>
      <c r="E13" s="70">
        <v>4000</v>
      </c>
      <c r="F13" s="70">
        <v>4000</v>
      </c>
    </row>
    <row r="14" spans="1:6" ht="18.75" customHeight="1">
      <c r="A14" s="590" t="s">
        <v>72</v>
      </c>
      <c r="B14" s="486">
        <v>17000</v>
      </c>
      <c r="C14" s="70"/>
      <c r="D14" s="70"/>
      <c r="E14" s="70"/>
      <c r="F14" s="70"/>
    </row>
    <row r="15" spans="1:6" ht="18.75" customHeight="1">
      <c r="A15" s="349" t="s">
        <v>15</v>
      </c>
      <c r="B15" s="485">
        <v>4200</v>
      </c>
      <c r="C15" s="70">
        <v>4600</v>
      </c>
      <c r="D15" s="70">
        <v>5400</v>
      </c>
      <c r="E15" s="70">
        <v>5700</v>
      </c>
      <c r="F15" s="70">
        <v>6000</v>
      </c>
    </row>
    <row r="16" spans="1:6" ht="18.75" customHeight="1">
      <c r="A16" s="729" t="s">
        <v>887</v>
      </c>
      <c r="B16" s="489"/>
      <c r="C16" s="490"/>
      <c r="D16" s="490">
        <v>-4000</v>
      </c>
      <c r="E16" s="490"/>
      <c r="F16" s="490"/>
    </row>
    <row r="17" spans="1:6" ht="18.75" customHeight="1" thickBot="1">
      <c r="A17" s="591"/>
      <c r="B17" s="399"/>
      <c r="C17" s="489"/>
      <c r="D17" s="493"/>
      <c r="E17" s="493"/>
      <c r="F17" s="493"/>
    </row>
    <row r="18" spans="1:6" s="270" customFormat="1" ht="18.75" customHeight="1" thickTop="1">
      <c r="A18" s="521" t="s">
        <v>277</v>
      </c>
      <c r="B18" s="302">
        <f>SUM(B4:B17)</f>
        <v>67800</v>
      </c>
      <c r="C18" s="302">
        <f>SUM(C4:C17)</f>
        <v>60400</v>
      </c>
      <c r="D18" s="302">
        <f>SUM(D4:D17)</f>
        <v>58200</v>
      </c>
      <c r="E18" s="302">
        <f>SUM(E4:E17)</f>
        <v>61400</v>
      </c>
      <c r="F18" s="302">
        <f>SUM(F4:F17)</f>
        <v>62300</v>
      </c>
    </row>
    <row r="19" spans="1:6" ht="18.75" customHeight="1">
      <c r="A19" s="19"/>
      <c r="B19" s="32"/>
      <c r="C19" s="54"/>
      <c r="D19" s="31"/>
    </row>
    <row r="20" spans="1:6" ht="18.75" customHeight="1">
      <c r="A20" s="361"/>
    </row>
    <row r="21" spans="1:6" ht="18.75" customHeight="1">
      <c r="A21" s="299"/>
    </row>
    <row r="22" spans="1:6" ht="18.75" customHeight="1">
      <c r="A22" s="299"/>
    </row>
    <row r="23" spans="1:6" ht="18.75" customHeight="1">
      <c r="A23" s="299"/>
    </row>
    <row r="24" spans="1:6" ht="18.75" customHeight="1">
      <c r="A24" s="299"/>
    </row>
    <row r="25" spans="1:6" ht="18.75" customHeight="1">
      <c r="A25" s="299"/>
    </row>
    <row r="26" spans="1:6" ht="18.75" customHeight="1">
      <c r="A26" s="299"/>
    </row>
  </sheetData>
  <phoneticPr fontId="19" type="noConversion"/>
  <printOptions horizontalCentered="1"/>
  <pageMargins left="0.75" right="0.75" top="1" bottom="1" header="0.5" footer="0.5"/>
  <pageSetup scale="90" orientation="portrait" verticalDpi="300" r:id="rId1"/>
  <headerFooter alignWithMargins="0">
    <oddHeader xml:space="preserve">&amp;C&amp;"Arial,Bold"
</oddHeader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14" sqref="F14"/>
    </sheetView>
  </sheetViews>
  <sheetFormatPr defaultRowHeight="18.75" customHeight="1"/>
  <cols>
    <col min="1" max="1" width="30.5703125" style="134" customWidth="1"/>
    <col min="2" max="2" width="12.42578125" style="32" customWidth="1"/>
    <col min="3" max="3" width="12.42578125" style="54" customWidth="1"/>
    <col min="4" max="5" width="12.42578125" style="31" customWidth="1"/>
    <col min="6" max="6" width="11.7109375" style="31" customWidth="1"/>
    <col min="7" max="16384" width="9.140625" style="31"/>
  </cols>
  <sheetData>
    <row r="1" spans="1:6" s="55" customFormat="1" ht="18.75" customHeight="1">
      <c r="A1" s="329" t="s">
        <v>402</v>
      </c>
      <c r="B1" s="311"/>
      <c r="C1" s="304"/>
      <c r="D1" s="304"/>
      <c r="E1" s="304"/>
      <c r="F1" s="304"/>
    </row>
    <row r="2" spans="1:6" ht="18.75" customHeight="1">
      <c r="A2" s="135"/>
      <c r="B2" s="59"/>
      <c r="C2" s="60"/>
      <c r="D2" s="60"/>
      <c r="E2" s="60"/>
      <c r="F2" s="60"/>
    </row>
    <row r="3" spans="1:6" s="55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174" customFormat="1" ht="18.75" customHeight="1">
      <c r="A4" s="474"/>
      <c r="B4" s="592"/>
      <c r="C4" s="592"/>
      <c r="D4" s="592"/>
      <c r="E4" s="301"/>
      <c r="F4" s="301"/>
    </row>
    <row r="5" spans="1:6" s="174" customFormat="1" ht="18.75" customHeight="1">
      <c r="A5" s="474"/>
      <c r="B5" s="592"/>
      <c r="C5" s="592"/>
      <c r="D5" s="592"/>
      <c r="E5" s="301"/>
      <c r="F5" s="301"/>
    </row>
    <row r="6" spans="1:6" s="174" customFormat="1" ht="18.75" customHeight="1">
      <c r="A6" s="474"/>
      <c r="B6" s="592"/>
      <c r="C6" s="592"/>
      <c r="D6" s="592"/>
      <c r="E6" s="301"/>
      <c r="F6" s="301"/>
    </row>
    <row r="7" spans="1:6" s="174" customFormat="1" ht="18.75" customHeight="1">
      <c r="A7" s="349" t="s">
        <v>425</v>
      </c>
      <c r="B7" s="301">
        <v>260450</v>
      </c>
      <c r="C7" s="301">
        <v>260657.5</v>
      </c>
      <c r="D7" s="301">
        <v>265687.5</v>
      </c>
      <c r="E7" s="301">
        <v>255362.5</v>
      </c>
      <c r="F7" s="879">
        <v>260215</v>
      </c>
    </row>
    <row r="8" spans="1:6" s="174" customFormat="1" ht="18.75" customHeight="1">
      <c r="A8" s="349" t="s">
        <v>426</v>
      </c>
      <c r="B8" s="301">
        <v>113197.5</v>
      </c>
      <c r="C8" s="301">
        <v>111547.5</v>
      </c>
      <c r="D8" s="301">
        <v>109897.5</v>
      </c>
      <c r="E8" s="301">
        <v>113247.5</v>
      </c>
      <c r="F8" s="879">
        <v>111447.5</v>
      </c>
    </row>
    <row r="9" spans="1:6" s="174" customFormat="1" ht="18.75" customHeight="1">
      <c r="A9" s="357"/>
      <c r="B9" s="356"/>
      <c r="C9" s="593"/>
      <c r="D9" s="593"/>
      <c r="E9" s="593"/>
      <c r="F9" s="301"/>
    </row>
    <row r="10" spans="1:6" s="174" customFormat="1" ht="18.75" customHeight="1">
      <c r="A10" s="349" t="s">
        <v>513</v>
      </c>
      <c r="B10" s="356"/>
      <c r="C10" s="593"/>
      <c r="D10" s="593"/>
      <c r="E10" s="593"/>
      <c r="F10" s="301"/>
    </row>
    <row r="11" spans="1:6" s="174" customFormat="1" ht="18.75" customHeight="1">
      <c r="A11" s="349" t="s">
        <v>792</v>
      </c>
      <c r="B11" s="310"/>
      <c r="C11" s="301"/>
      <c r="D11" s="301"/>
      <c r="E11" s="301"/>
      <c r="F11" s="301"/>
    </row>
    <row r="12" spans="1:6" s="55" customFormat="1" ht="18.75" customHeight="1">
      <c r="A12" s="74"/>
      <c r="B12" s="310"/>
      <c r="C12" s="485"/>
      <c r="D12" s="485"/>
      <c r="E12" s="485"/>
      <c r="F12" s="485"/>
    </row>
    <row r="13" spans="1:6" ht="18.75" customHeight="1" thickBot="1">
      <c r="A13" s="349"/>
      <c r="B13" s="488"/>
      <c r="C13" s="489"/>
      <c r="D13" s="489"/>
      <c r="E13" s="489"/>
      <c r="F13" s="489"/>
    </row>
    <row r="14" spans="1:6" s="55" customFormat="1" ht="18.75" customHeight="1" thickTop="1">
      <c r="A14" s="521" t="s">
        <v>277</v>
      </c>
      <c r="B14" s="492">
        <f>SUM(B4:B13)</f>
        <v>373647.5</v>
      </c>
      <c r="C14" s="581">
        <f>SUM(C4:C13)</f>
        <v>372205</v>
      </c>
      <c r="D14" s="581">
        <f>SUM(D4:D13)</f>
        <v>375585</v>
      </c>
      <c r="E14" s="581">
        <f>SUM(E4:E13)</f>
        <v>368610</v>
      </c>
      <c r="F14" s="581">
        <f>SUM(F4:F13)</f>
        <v>371662.5</v>
      </c>
    </row>
    <row r="15" spans="1:6" ht="18.75" customHeight="1">
      <c r="A15" s="446"/>
      <c r="B15" s="446"/>
      <c r="C15" s="446"/>
      <c r="D15" s="446"/>
      <c r="E15" s="446"/>
    </row>
    <row r="16" spans="1:6" ht="18.75" customHeight="1">
      <c r="A16" s="19" t="s">
        <v>903</v>
      </c>
      <c r="C16" s="31"/>
    </row>
    <row r="17" spans="1:1" ht="18.75" customHeight="1">
      <c r="A17" s="19" t="s">
        <v>904</v>
      </c>
    </row>
    <row r="18" spans="1:1" ht="18.75" customHeight="1">
      <c r="A18" s="19"/>
    </row>
    <row r="19" spans="1:1" ht="18.75" customHeight="1">
      <c r="A19" s="19"/>
    </row>
    <row r="20" spans="1:1" ht="18.75" customHeight="1">
      <c r="A20" s="19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10" sqref="A10"/>
    </sheetView>
  </sheetViews>
  <sheetFormatPr defaultRowHeight="18.75" customHeight="1"/>
  <cols>
    <col min="1" max="1" width="37.28515625" style="134" customWidth="1"/>
    <col min="2" max="2" width="10.28515625" style="32" customWidth="1"/>
    <col min="3" max="6" width="10.28515625" style="31" customWidth="1"/>
    <col min="7" max="16384" width="9.140625" style="31"/>
  </cols>
  <sheetData>
    <row r="1" spans="1:6" s="55" customFormat="1" ht="18.75" customHeight="1">
      <c r="A1" s="329" t="s">
        <v>345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A4" s="474"/>
      <c r="B4" s="534"/>
      <c r="C4" s="474"/>
      <c r="D4" s="474"/>
      <c r="E4" s="474"/>
      <c r="F4" s="474"/>
    </row>
    <row r="5" spans="1:6" ht="18.75" customHeight="1">
      <c r="A5" s="74" t="s">
        <v>501</v>
      </c>
      <c r="B5" s="582">
        <v>3375</v>
      </c>
      <c r="C5" s="282"/>
      <c r="D5" s="282"/>
      <c r="E5" s="282"/>
      <c r="F5" s="282"/>
    </row>
    <row r="6" spans="1:6" ht="18.75" customHeight="1">
      <c r="A6" s="349" t="s">
        <v>160</v>
      </c>
      <c r="B6" s="594"/>
      <c r="C6" s="282">
        <v>3850</v>
      </c>
      <c r="D6" s="282"/>
      <c r="E6" s="282"/>
      <c r="F6" s="282"/>
    </row>
    <row r="7" spans="1:6" ht="18.75" customHeight="1">
      <c r="A7" s="349" t="s">
        <v>879</v>
      </c>
      <c r="B7" s="595"/>
      <c r="C7" s="283"/>
      <c r="D7" s="282">
        <v>4500</v>
      </c>
      <c r="E7" s="282">
        <v>2750</v>
      </c>
      <c r="F7" s="282"/>
    </row>
    <row r="8" spans="1:6" ht="18.75" customHeight="1">
      <c r="A8" s="348" t="s">
        <v>880</v>
      </c>
      <c r="B8" s="596"/>
      <c r="C8" s="283"/>
      <c r="D8" s="283">
        <v>-1850</v>
      </c>
      <c r="E8" s="283"/>
      <c r="F8" s="283"/>
    </row>
    <row r="9" spans="1:6" ht="18.75" customHeight="1" thickBot="1">
      <c r="A9" s="349" t="s">
        <v>999</v>
      </c>
      <c r="B9" s="874"/>
      <c r="C9" s="875"/>
      <c r="D9" s="875"/>
      <c r="E9" s="875"/>
      <c r="F9" s="876">
        <v>3250</v>
      </c>
    </row>
    <row r="10" spans="1:6" s="55" customFormat="1" ht="18.75" customHeight="1" thickTop="1">
      <c r="A10" s="521" t="s">
        <v>277</v>
      </c>
      <c r="B10" s="302">
        <f t="shared" ref="B10:E10" si="0">SUM(B4:B9)</f>
        <v>3375</v>
      </c>
      <c r="C10" s="302">
        <f t="shared" si="0"/>
        <v>3850</v>
      </c>
      <c r="D10" s="302">
        <f t="shared" si="0"/>
        <v>2650</v>
      </c>
      <c r="E10" s="302">
        <f t="shared" si="0"/>
        <v>2750</v>
      </c>
      <c r="F10" s="302">
        <f>SUM(F4:F9)</f>
        <v>3250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A9" sqref="A9"/>
    </sheetView>
  </sheetViews>
  <sheetFormatPr defaultRowHeight="18.75" customHeight="1"/>
  <cols>
    <col min="1" max="1" width="38.42578125" style="134" customWidth="1"/>
    <col min="2" max="2" width="9.7109375" style="32" customWidth="1"/>
    <col min="3" max="5" width="10.7109375" style="31" customWidth="1"/>
    <col min="6" max="6" width="10.140625" style="31" customWidth="1"/>
    <col min="7" max="16384" width="9.140625" style="31"/>
  </cols>
  <sheetData>
    <row r="1" spans="1:6" s="55" customFormat="1" ht="18.75" customHeight="1">
      <c r="A1" s="329" t="s">
        <v>52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A4" s="357"/>
      <c r="B4" s="597"/>
      <c r="C4" s="357"/>
      <c r="D4" s="357"/>
      <c r="E4" s="357"/>
      <c r="F4" s="357"/>
    </row>
    <row r="5" spans="1:6" s="55" customFormat="1" ht="18.75" customHeight="1">
      <c r="A5" s="590" t="s">
        <v>71</v>
      </c>
      <c r="B5" s="598">
        <v>-8000</v>
      </c>
      <c r="C5" s="416"/>
      <c r="D5" s="416"/>
      <c r="E5" s="416"/>
      <c r="F5" s="416"/>
    </row>
    <row r="6" spans="1:6" ht="18.75" customHeight="1">
      <c r="A6" s="74"/>
      <c r="B6" s="582">
        <v>23000</v>
      </c>
      <c r="C6" s="282"/>
      <c r="D6" s="282"/>
      <c r="E6" s="282"/>
      <c r="F6" s="282"/>
    </row>
    <row r="7" spans="1:6" ht="18.75" customHeight="1">
      <c r="A7" s="74" t="s">
        <v>230</v>
      </c>
      <c r="B7" s="582"/>
      <c r="C7" s="282">
        <v>10400</v>
      </c>
      <c r="D7" s="282">
        <v>3200</v>
      </c>
      <c r="E7" s="282">
        <v>1765</v>
      </c>
      <c r="F7" s="282">
        <v>6750</v>
      </c>
    </row>
    <row r="8" spans="1:6" ht="18.75" customHeight="1">
      <c r="A8" s="74" t="s">
        <v>997</v>
      </c>
      <c r="B8" s="582"/>
      <c r="C8" s="282">
        <v>20000</v>
      </c>
      <c r="D8" s="282">
        <v>9750</v>
      </c>
      <c r="E8" s="282">
        <v>2750</v>
      </c>
      <c r="F8" s="282">
        <v>2750</v>
      </c>
    </row>
    <row r="9" spans="1:6" ht="18.75" customHeight="1">
      <c r="A9" s="599" t="s">
        <v>186</v>
      </c>
      <c r="B9" s="600"/>
      <c r="C9" s="601">
        <v>10500</v>
      </c>
      <c r="D9" s="282"/>
      <c r="E9" s="282"/>
      <c r="F9" s="282"/>
    </row>
    <row r="10" spans="1:6" ht="18.75" customHeight="1">
      <c r="A10" s="349" t="s">
        <v>760</v>
      </c>
      <c r="B10" s="582"/>
      <c r="C10" s="282"/>
      <c r="D10" s="282">
        <v>11000</v>
      </c>
      <c r="E10" s="282"/>
      <c r="F10" s="282"/>
    </row>
    <row r="11" spans="1:6" ht="18.75" customHeight="1">
      <c r="A11" s="348" t="s">
        <v>762</v>
      </c>
      <c r="B11" s="640"/>
      <c r="C11" s="641"/>
      <c r="D11" s="641">
        <v>9251</v>
      </c>
      <c r="E11" s="283"/>
      <c r="F11" s="283"/>
    </row>
    <row r="12" spans="1:6" ht="18.75" customHeight="1">
      <c r="A12" s="348" t="s">
        <v>763</v>
      </c>
      <c r="B12" s="640"/>
      <c r="C12" s="641"/>
      <c r="D12" s="641">
        <v>9745</v>
      </c>
      <c r="E12" s="283"/>
      <c r="F12" s="283"/>
    </row>
    <row r="13" spans="1:6" ht="18.75" customHeight="1">
      <c r="A13" s="348" t="s">
        <v>769</v>
      </c>
      <c r="B13" s="486"/>
      <c r="C13" s="309"/>
      <c r="D13" s="309">
        <v>-18842.27</v>
      </c>
      <c r="E13" s="282"/>
      <c r="F13" s="282"/>
    </row>
    <row r="14" spans="1:6" ht="18.75" customHeight="1">
      <c r="A14" s="348" t="s">
        <v>866</v>
      </c>
      <c r="B14" s="486"/>
      <c r="C14" s="309"/>
      <c r="D14" s="309">
        <v>-3200</v>
      </c>
      <c r="E14" s="282"/>
      <c r="F14" s="282"/>
    </row>
    <row r="15" spans="1:6" ht="18.75" customHeight="1">
      <c r="A15" s="348" t="s">
        <v>867</v>
      </c>
      <c r="B15" s="486"/>
      <c r="C15" s="309"/>
      <c r="D15" s="309">
        <v>-153.72999999999999</v>
      </c>
      <c r="E15" s="282"/>
      <c r="F15" s="282"/>
    </row>
    <row r="16" spans="1:6" ht="18.75" customHeight="1">
      <c r="A16" s="348" t="s">
        <v>868</v>
      </c>
      <c r="B16" s="486"/>
      <c r="C16" s="309"/>
      <c r="D16" s="309">
        <v>-20750</v>
      </c>
      <c r="E16" s="282"/>
      <c r="F16" s="282"/>
    </row>
    <row r="17" spans="1:6" ht="18.75" customHeight="1">
      <c r="A17" s="376" t="s">
        <v>974</v>
      </c>
      <c r="B17" s="486"/>
      <c r="C17" s="309"/>
      <c r="D17" s="309"/>
      <c r="E17" s="47">
        <v>-4305</v>
      </c>
      <c r="F17" s="617"/>
    </row>
    <row r="18" spans="1:6" ht="18.75" customHeight="1">
      <c r="A18" s="376"/>
      <c r="B18" s="486"/>
      <c r="C18" s="309"/>
      <c r="D18" s="309"/>
      <c r="E18" s="47"/>
      <c r="F18" s="617"/>
    </row>
    <row r="19" spans="1:6" ht="18.75" customHeight="1">
      <c r="A19" s="376"/>
      <c r="B19" s="486"/>
      <c r="C19" s="309"/>
      <c r="D19" s="309"/>
      <c r="E19" s="47"/>
      <c r="F19" s="617"/>
    </row>
    <row r="20" spans="1:6" ht="18.75" customHeight="1">
      <c r="A20" s="605"/>
      <c r="B20" s="897"/>
      <c r="C20" s="641"/>
      <c r="D20" s="641"/>
      <c r="E20" s="896"/>
      <c r="F20" s="895"/>
    </row>
    <row r="21" spans="1:6" s="55" customFormat="1" ht="18.75" customHeight="1">
      <c r="A21" s="602" t="s">
        <v>277</v>
      </c>
      <c r="B21" s="588">
        <f>SUM(B4:B20)</f>
        <v>15000</v>
      </c>
      <c r="C21" s="588">
        <f>SUM(C4:C20)</f>
        <v>40900</v>
      </c>
      <c r="D21" s="588">
        <f>SUM(D4:D20)</f>
        <v>0</v>
      </c>
      <c r="E21" s="588">
        <f>SUM(E4:E20)</f>
        <v>210</v>
      </c>
      <c r="F21" s="588">
        <f>SUM(F4:F20)</f>
        <v>9500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2" sqref="F12"/>
    </sheetView>
  </sheetViews>
  <sheetFormatPr defaultRowHeight="18.75" customHeight="1"/>
  <cols>
    <col min="1" max="1" width="40.85546875" style="3" customWidth="1"/>
    <col min="2" max="2" width="12.7109375" style="4" customWidth="1"/>
    <col min="3" max="6" width="10.7109375" style="1" customWidth="1"/>
    <col min="7" max="16384" width="9.140625" style="1"/>
  </cols>
  <sheetData>
    <row r="1" spans="1:6" s="55" customFormat="1" ht="18.75" customHeight="1">
      <c r="A1" s="329" t="s">
        <v>59</v>
      </c>
      <c r="B1" s="311"/>
      <c r="C1" s="304"/>
      <c r="D1" s="280"/>
      <c r="E1" s="280"/>
      <c r="F1" s="280"/>
    </row>
    <row r="2" spans="1:6" ht="18.75" customHeight="1">
      <c r="A2" s="35"/>
      <c r="B2" s="58"/>
      <c r="C2" s="26"/>
      <c r="D2" s="35"/>
      <c r="E2" s="35"/>
      <c r="F2" s="35"/>
    </row>
    <row r="3" spans="1:6" s="2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7" customFormat="1" ht="18.75" customHeight="1">
      <c r="A4" s="164"/>
      <c r="B4" s="173"/>
      <c r="C4" s="164"/>
      <c r="D4" s="164"/>
      <c r="E4" s="164"/>
      <c r="F4" s="164"/>
    </row>
    <row r="5" spans="1:6" s="2" customFormat="1" ht="18.75" customHeight="1">
      <c r="A5" s="135"/>
      <c r="B5" s="67"/>
      <c r="C5" s="135"/>
      <c r="D5" s="135"/>
      <c r="E5" s="135"/>
      <c r="F5" s="135"/>
    </row>
    <row r="6" spans="1:6" ht="18.75" customHeight="1">
      <c r="A6" s="91" t="s">
        <v>57</v>
      </c>
      <c r="B6" s="168">
        <v>15000</v>
      </c>
      <c r="C6" s="51"/>
      <c r="D6" s="51"/>
      <c r="E6" s="51"/>
      <c r="F6" s="51"/>
    </row>
    <row r="7" spans="1:6" ht="18.75" customHeight="1">
      <c r="A7" s="91" t="s">
        <v>243</v>
      </c>
      <c r="B7" s="168"/>
      <c r="C7" s="51">
        <v>15000</v>
      </c>
      <c r="D7" s="51"/>
      <c r="E7" s="51"/>
      <c r="F7" s="51"/>
    </row>
    <row r="8" spans="1:6" ht="18.75" customHeight="1">
      <c r="A8" s="91" t="s">
        <v>793</v>
      </c>
      <c r="B8" s="168"/>
      <c r="C8" s="51"/>
      <c r="D8" s="51">
        <v>40000</v>
      </c>
      <c r="E8" s="51"/>
      <c r="F8" s="51"/>
    </row>
    <row r="9" spans="1:6" ht="18.75" customHeight="1">
      <c r="A9" s="69" t="s">
        <v>860</v>
      </c>
      <c r="B9" s="639"/>
      <c r="C9" s="266"/>
      <c r="D9" s="266">
        <v>2500</v>
      </c>
      <c r="E9" s="51">
        <v>42500</v>
      </c>
      <c r="F9" s="51"/>
    </row>
    <row r="10" spans="1:6" ht="18.75" customHeight="1">
      <c r="A10" s="69" t="s">
        <v>916</v>
      </c>
      <c r="B10" s="62"/>
      <c r="C10" s="52"/>
      <c r="D10" s="52"/>
      <c r="E10" s="52">
        <v>6000</v>
      </c>
      <c r="F10" s="52"/>
    </row>
    <row r="11" spans="1:6" ht="18.75" customHeight="1">
      <c r="A11" s="634" t="s">
        <v>998</v>
      </c>
      <c r="B11" s="877"/>
      <c r="C11" s="878"/>
      <c r="D11" s="878"/>
      <c r="E11" s="878"/>
      <c r="F11" s="878">
        <v>50000</v>
      </c>
    </row>
    <row r="12" spans="1:6" ht="18.75" customHeight="1">
      <c r="A12" s="634"/>
      <c r="B12" s="877"/>
      <c r="C12" s="878"/>
      <c r="D12" s="878"/>
      <c r="E12" s="878"/>
      <c r="F12" s="878"/>
    </row>
    <row r="13" spans="1:6" ht="18.75" customHeight="1" thickBot="1">
      <c r="A13" s="634"/>
      <c r="B13" s="877"/>
      <c r="C13" s="878"/>
      <c r="D13" s="878"/>
      <c r="E13" s="878"/>
      <c r="F13" s="878"/>
    </row>
    <row r="14" spans="1:6" s="2" customFormat="1" ht="18.75" customHeight="1" thickTop="1">
      <c r="A14" s="140" t="s">
        <v>277</v>
      </c>
      <c r="B14" s="53">
        <f>SUM(B4:B13)</f>
        <v>15000</v>
      </c>
      <c r="C14" s="53">
        <f t="shared" ref="C14:F14" si="0">SUM(C4:C13)</f>
        <v>15000</v>
      </c>
      <c r="D14" s="53">
        <f t="shared" si="0"/>
        <v>42500</v>
      </c>
      <c r="E14" s="53">
        <f t="shared" si="0"/>
        <v>48500</v>
      </c>
      <c r="F14" s="53">
        <f t="shared" si="0"/>
        <v>50000</v>
      </c>
    </row>
    <row r="15" spans="1:6" ht="18.75" customHeight="1">
      <c r="D15"/>
      <c r="E15"/>
    </row>
  </sheetData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24" sqref="D24"/>
    </sheetView>
  </sheetViews>
  <sheetFormatPr defaultRowHeight="18.75" customHeight="1"/>
  <cols>
    <col min="1" max="1" width="32.42578125" style="3" customWidth="1"/>
    <col min="2" max="5" width="10.7109375" style="1" customWidth="1"/>
    <col min="6" max="6" width="11.42578125" style="1" customWidth="1"/>
    <col min="7" max="16384" width="9.140625" style="1"/>
  </cols>
  <sheetData>
    <row r="1" spans="1:6" s="2" customFormat="1" ht="18.75" customHeight="1">
      <c r="A1" s="123" t="s">
        <v>520</v>
      </c>
      <c r="B1" s="127"/>
      <c r="C1" s="124"/>
      <c r="D1" s="124"/>
      <c r="E1" s="124"/>
      <c r="F1" s="124"/>
    </row>
    <row r="2" spans="1:6" ht="18.75" customHeight="1">
      <c r="A2" s="87"/>
      <c r="B2" s="117"/>
      <c r="C2" s="64"/>
      <c r="D2" s="64"/>
      <c r="E2" s="64"/>
      <c r="F2" s="64"/>
    </row>
    <row r="3" spans="1:6" s="2" customFormat="1" ht="18.75" customHeight="1">
      <c r="A3" s="33" t="s">
        <v>279</v>
      </c>
      <c r="B3" s="125">
        <v>2007</v>
      </c>
      <c r="C3" s="36">
        <v>2008</v>
      </c>
      <c r="D3" s="36">
        <v>2009</v>
      </c>
      <c r="E3" s="36">
        <v>2010</v>
      </c>
      <c r="F3" s="36">
        <v>2011</v>
      </c>
    </row>
    <row r="4" spans="1:6" s="7" customFormat="1" ht="18.75" customHeight="1">
      <c r="A4" s="88"/>
      <c r="B4" s="116"/>
      <c r="C4" s="89"/>
      <c r="D4" s="89"/>
      <c r="E4" s="89"/>
      <c r="F4" s="89"/>
    </row>
    <row r="5" spans="1:6" ht="18.75" customHeight="1">
      <c r="A5" s="480" t="s">
        <v>813</v>
      </c>
      <c r="B5" s="39">
        <v>15580</v>
      </c>
      <c r="C5" s="51">
        <v>18200</v>
      </c>
      <c r="D5" s="51">
        <v>21400</v>
      </c>
      <c r="E5" s="51">
        <v>24000</v>
      </c>
      <c r="F5" s="51">
        <v>17719.72</v>
      </c>
    </row>
    <row r="6" spans="1:6" ht="18.75" customHeight="1">
      <c r="A6" s="480" t="s">
        <v>812</v>
      </c>
      <c r="B6" s="39"/>
      <c r="C6" s="51"/>
      <c r="D6" s="51"/>
      <c r="E6" s="51"/>
      <c r="F6" s="51"/>
    </row>
    <row r="7" spans="1:6" ht="18.75" customHeight="1">
      <c r="A7" s="90" t="s">
        <v>599</v>
      </c>
      <c r="B7" s="39"/>
      <c r="C7" s="266">
        <v>1452.39</v>
      </c>
      <c r="D7" s="51"/>
      <c r="E7" s="51"/>
      <c r="F7" s="51"/>
    </row>
    <row r="8" spans="1:6" ht="18.75" customHeight="1">
      <c r="A8" s="615" t="s">
        <v>811</v>
      </c>
      <c r="B8" s="375"/>
      <c r="C8" s="266"/>
      <c r="D8" s="266">
        <v>369</v>
      </c>
      <c r="E8" s="51"/>
      <c r="F8" s="51"/>
    </row>
    <row r="9" spans="1:6" ht="18.75" customHeight="1">
      <c r="A9" s="90" t="s">
        <v>967</v>
      </c>
      <c r="B9" s="375"/>
      <c r="C9" s="266"/>
      <c r="D9" s="266"/>
      <c r="E9" s="266">
        <v>-5480</v>
      </c>
      <c r="F9" s="51"/>
    </row>
    <row r="10" spans="1:6" ht="18.75" customHeight="1" thickBot="1">
      <c r="A10" s="269"/>
      <c r="B10" s="272"/>
      <c r="C10" s="52"/>
      <c r="D10" s="52"/>
      <c r="E10" s="52"/>
      <c r="F10" s="52"/>
    </row>
    <row r="11" spans="1:6" s="2" customFormat="1" ht="18.75" customHeight="1" thickTop="1">
      <c r="A11" s="273" t="s">
        <v>277</v>
      </c>
      <c r="B11" s="481">
        <f>SUM(B4:B10)</f>
        <v>15580</v>
      </c>
      <c r="C11" s="53">
        <f>SUM(C4:C10)</f>
        <v>19652.39</v>
      </c>
      <c r="D11" s="53">
        <f>SUM(D4:D10)</f>
        <v>21769</v>
      </c>
      <c r="E11" s="53">
        <f>SUM(E4:E10)</f>
        <v>18520</v>
      </c>
      <c r="F11" s="53">
        <f>SUM(F4:F10)</f>
        <v>17719.72</v>
      </c>
    </row>
    <row r="12" spans="1:6" ht="18.75" customHeight="1">
      <c r="A12" s="28"/>
      <c r="B12" s="30"/>
      <c r="C12" s="30"/>
      <c r="D12" s="30"/>
    </row>
    <row r="13" spans="1:6" ht="18.75" customHeight="1">
      <c r="A13" s="28"/>
      <c r="B13" s="30"/>
      <c r="C13" s="30"/>
      <c r="D13" s="30"/>
    </row>
    <row r="14" spans="1:6" ht="18.75" customHeight="1">
      <c r="A14" s="28"/>
      <c r="B14" s="30"/>
      <c r="C14" s="30"/>
      <c r="D14" s="30"/>
    </row>
    <row r="15" spans="1:6" ht="18.75" customHeight="1">
      <c r="A15" s="132" t="s">
        <v>162</v>
      </c>
      <c r="B15" s="30"/>
      <c r="C15" s="30"/>
      <c r="D15" s="30"/>
    </row>
    <row r="16" spans="1:6" ht="18.75" customHeight="1">
      <c r="A16" s="132" t="s">
        <v>163</v>
      </c>
      <c r="B16" s="30"/>
      <c r="C16" s="30"/>
    </row>
    <row r="17" spans="1:3" ht="18.75" customHeight="1">
      <c r="A17" s="132" t="s">
        <v>968</v>
      </c>
      <c r="B17" s="30"/>
      <c r="C17" s="30"/>
    </row>
    <row r="18" spans="1:3" ht="18.75" customHeight="1">
      <c r="A18" s="132" t="s">
        <v>969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F11" sqref="F11"/>
    </sheetView>
  </sheetViews>
  <sheetFormatPr defaultRowHeight="18.75" customHeight="1"/>
  <cols>
    <col min="1" max="1" width="35.5703125" style="134" customWidth="1"/>
    <col min="2" max="2" width="11" style="32" customWidth="1"/>
    <col min="3" max="3" width="11" style="54" customWidth="1"/>
    <col min="4" max="5" width="11" style="31" customWidth="1"/>
    <col min="6" max="6" width="10.28515625" style="31" customWidth="1"/>
    <col min="7" max="16384" width="9.140625" style="31"/>
  </cols>
  <sheetData>
    <row r="1" spans="1:6" s="55" customFormat="1" ht="18.75" customHeight="1">
      <c r="A1" s="329" t="s">
        <v>761</v>
      </c>
      <c r="B1" s="311"/>
      <c r="C1" s="304"/>
      <c r="D1" s="304"/>
      <c r="E1" s="304"/>
      <c r="F1" s="304"/>
    </row>
    <row r="2" spans="1:6" ht="18.75" customHeight="1">
      <c r="A2" s="135"/>
      <c r="B2" s="59"/>
      <c r="C2" s="60"/>
      <c r="D2" s="60"/>
      <c r="E2" s="60"/>
      <c r="F2" s="60"/>
    </row>
    <row r="3" spans="1:6" s="55" customFormat="1" ht="18.75" customHeight="1">
      <c r="A3" s="50" t="s">
        <v>279</v>
      </c>
      <c r="B3" s="136">
        <v>2007</v>
      </c>
      <c r="C3" s="136">
        <v>2008</v>
      </c>
      <c r="D3" s="136">
        <v>2009</v>
      </c>
      <c r="E3" s="136">
        <v>2010</v>
      </c>
      <c r="F3" s="136">
        <v>2011</v>
      </c>
    </row>
    <row r="4" spans="1:6" s="55" customFormat="1" ht="18.75" customHeight="1">
      <c r="A4" s="50"/>
      <c r="B4" s="136"/>
      <c r="C4" s="363"/>
      <c r="D4" s="182"/>
      <c r="E4" s="182"/>
      <c r="F4" s="182"/>
    </row>
    <row r="5" spans="1:6" s="55" customFormat="1" ht="21.95" customHeight="1">
      <c r="A5" s="82" t="s">
        <v>19</v>
      </c>
      <c r="B5" s="42">
        <v>200</v>
      </c>
      <c r="C5" s="365">
        <v>200</v>
      </c>
      <c r="D5" s="168">
        <v>200</v>
      </c>
      <c r="E5" s="168">
        <v>200</v>
      </c>
      <c r="F5" s="168">
        <v>100</v>
      </c>
    </row>
    <row r="6" spans="1:6" s="55" customFormat="1" ht="21.95" customHeight="1">
      <c r="A6" s="82" t="s">
        <v>16</v>
      </c>
      <c r="B6" s="42">
        <v>600</v>
      </c>
      <c r="C6" s="365">
        <v>600</v>
      </c>
      <c r="D6" s="168">
        <v>400</v>
      </c>
      <c r="E6" s="168">
        <v>300</v>
      </c>
      <c r="F6" s="168">
        <v>200</v>
      </c>
    </row>
    <row r="7" spans="1:6" s="55" customFormat="1" ht="21.95" customHeight="1">
      <c r="A7" s="82" t="s">
        <v>727</v>
      </c>
      <c r="B7" s="42">
        <v>475</v>
      </c>
      <c r="C7" s="365">
        <v>1975</v>
      </c>
      <c r="D7" s="168">
        <v>1800</v>
      </c>
      <c r="E7" s="168">
        <v>1000</v>
      </c>
      <c r="F7" s="168">
        <v>300</v>
      </c>
    </row>
    <row r="8" spans="1:6" s="55" customFormat="1" ht="21.95" customHeight="1">
      <c r="A8" s="82" t="s">
        <v>728</v>
      </c>
      <c r="B8" s="42">
        <v>1250</v>
      </c>
      <c r="C8" s="365">
        <v>0</v>
      </c>
      <c r="D8" s="168">
        <v>0</v>
      </c>
      <c r="E8" s="168"/>
      <c r="F8" s="168"/>
    </row>
    <row r="9" spans="1:6" s="55" customFormat="1" ht="21.95" customHeight="1">
      <c r="A9" s="82" t="s">
        <v>20</v>
      </c>
      <c r="B9" s="42">
        <v>125</v>
      </c>
      <c r="C9" s="365">
        <v>125</v>
      </c>
      <c r="D9" s="168">
        <v>125</v>
      </c>
      <c r="E9" s="168">
        <v>125</v>
      </c>
      <c r="F9" s="168">
        <v>125</v>
      </c>
    </row>
    <row r="10" spans="1:6" s="55" customFormat="1" ht="21.95" customHeight="1">
      <c r="A10" s="82" t="s">
        <v>26</v>
      </c>
      <c r="B10" s="60">
        <v>750</v>
      </c>
      <c r="C10" s="364">
        <v>750</v>
      </c>
      <c r="D10" s="67">
        <v>500</v>
      </c>
      <c r="E10" s="67">
        <v>500</v>
      </c>
      <c r="F10" s="168">
        <v>200</v>
      </c>
    </row>
    <row r="11" spans="1:6" s="55" customFormat="1" ht="21.95" customHeight="1">
      <c r="A11" s="82" t="s">
        <v>18</v>
      </c>
      <c r="B11" s="42">
        <v>370</v>
      </c>
      <c r="C11" s="365">
        <v>400</v>
      </c>
      <c r="D11" s="168">
        <v>300</v>
      </c>
      <c r="E11" s="168">
        <v>300</v>
      </c>
      <c r="F11" s="67">
        <v>200</v>
      </c>
    </row>
    <row r="12" spans="1:6" s="55" customFormat="1" ht="21.95" customHeight="1">
      <c r="A12" s="82" t="s">
        <v>17</v>
      </c>
      <c r="B12" s="42">
        <v>500</v>
      </c>
      <c r="C12" s="365">
        <v>500</v>
      </c>
      <c r="D12" s="168">
        <v>300</v>
      </c>
      <c r="E12" s="168">
        <v>300</v>
      </c>
      <c r="F12" s="168">
        <v>200</v>
      </c>
    </row>
    <row r="13" spans="1:6" s="55" customFormat="1" ht="21.95" customHeight="1">
      <c r="A13" s="82" t="s">
        <v>21</v>
      </c>
      <c r="B13" s="42">
        <v>250</v>
      </c>
      <c r="C13" s="365">
        <v>250</v>
      </c>
      <c r="D13" s="168">
        <v>250</v>
      </c>
      <c r="E13" s="168">
        <v>200</v>
      </c>
      <c r="F13" s="168">
        <v>200</v>
      </c>
    </row>
    <row r="14" spans="1:6" ht="21.95" customHeight="1" thickBot="1">
      <c r="A14" s="135"/>
      <c r="B14" s="61"/>
      <c r="C14" s="139"/>
      <c r="D14" s="366"/>
      <c r="E14" s="367"/>
      <c r="F14" s="367"/>
    </row>
    <row r="15" spans="1:6" ht="21.95" customHeight="1" thickTop="1">
      <c r="A15" s="140" t="s">
        <v>277</v>
      </c>
      <c r="B15" s="121">
        <f>SUM(B4:B14)</f>
        <v>4520</v>
      </c>
      <c r="C15" s="121">
        <f>SUM(C4:C14)</f>
        <v>4800</v>
      </c>
      <c r="D15" s="121">
        <f>SUM(D4:D14)</f>
        <v>3875</v>
      </c>
      <c r="E15" s="121">
        <f>SUM(E4:E14)</f>
        <v>2925</v>
      </c>
      <c r="F15" s="121">
        <f>SUM(F4:F14)</f>
        <v>1525</v>
      </c>
    </row>
    <row r="16" spans="1:6" ht="18.75" customHeight="1">
      <c r="A16" s="155"/>
      <c r="B16" s="155"/>
      <c r="C16" s="155"/>
    </row>
    <row r="17" spans="1:3" ht="18.75" customHeight="1">
      <c r="A17" s="155"/>
      <c r="B17" s="155"/>
      <c r="C17" s="155"/>
    </row>
    <row r="18" spans="1:3" ht="18.75" customHeight="1">
      <c r="A18" s="155"/>
      <c r="B18" s="155"/>
      <c r="C18" s="155"/>
    </row>
    <row r="19" spans="1:3" ht="18.75" customHeight="1">
      <c r="A19" s="155"/>
      <c r="B19" s="155"/>
      <c r="C19" s="155"/>
    </row>
    <row r="20" spans="1:3" ht="18.75" customHeight="1">
      <c r="A20" s="155"/>
      <c r="B20" s="155"/>
      <c r="C20" s="155"/>
    </row>
    <row r="21" spans="1:3" ht="18.75" customHeight="1">
      <c r="A21" s="155"/>
      <c r="B21" s="155"/>
      <c r="C21" s="155"/>
    </row>
    <row r="22" spans="1:3" ht="18.75" customHeight="1">
      <c r="A22" s="155"/>
      <c r="B22" s="155"/>
      <c r="C22" s="155"/>
    </row>
    <row r="23" spans="1:3" ht="18.75" customHeight="1">
      <c r="A23" s="155"/>
      <c r="B23" s="155"/>
      <c r="C23" s="155"/>
    </row>
    <row r="24" spans="1:3" ht="18.75" customHeight="1">
      <c r="A24" s="155"/>
      <c r="B24" s="155"/>
      <c r="C24" s="155"/>
    </row>
    <row r="25" spans="1:3" ht="18.75" customHeight="1">
      <c r="A25" s="155"/>
      <c r="B25" s="155"/>
      <c r="C25" s="155"/>
    </row>
    <row r="26" spans="1:3" ht="18.75" customHeight="1">
      <c r="A26" s="155"/>
      <c r="B26" s="155"/>
      <c r="C26" s="155"/>
    </row>
    <row r="27" spans="1:3" ht="18.75" customHeight="1">
      <c r="A27" s="155"/>
      <c r="B27" s="155"/>
      <c r="C27" s="155"/>
    </row>
    <row r="28" spans="1:3" ht="18.75" customHeight="1">
      <c r="A28" s="155"/>
      <c r="B28" s="155"/>
      <c r="C28" s="155"/>
    </row>
    <row r="29" spans="1:3" ht="18.75" customHeight="1">
      <c r="A29" s="155"/>
      <c r="B29" s="155"/>
      <c r="C29" s="155"/>
    </row>
    <row r="30" spans="1:3" ht="18.75" customHeight="1">
      <c r="A30" s="155"/>
      <c r="B30" s="155"/>
      <c r="C30" s="155"/>
    </row>
    <row r="31" spans="1:3" ht="18.75" customHeight="1">
      <c r="A31" s="155"/>
      <c r="B31" s="155"/>
      <c r="C31" s="155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F6" sqref="F6"/>
    </sheetView>
  </sheetViews>
  <sheetFormatPr defaultRowHeight="18.75" customHeight="1"/>
  <cols>
    <col min="1" max="1" width="34.85546875" style="134" customWidth="1"/>
    <col min="2" max="2" width="10.7109375" style="32" customWidth="1"/>
    <col min="3" max="6" width="10.7109375" style="31" customWidth="1"/>
    <col min="7" max="16384" width="9.140625" style="31"/>
  </cols>
  <sheetData>
    <row r="1" spans="1:6" s="55" customFormat="1" ht="18.75" customHeight="1">
      <c r="A1" s="329" t="s">
        <v>459</v>
      </c>
      <c r="B1" s="311"/>
      <c r="C1" s="304"/>
      <c r="D1" s="280"/>
      <c r="E1" s="280"/>
      <c r="F1" s="280"/>
    </row>
    <row r="2" spans="1:6" ht="18.75" customHeight="1">
      <c r="A2" s="135"/>
      <c r="B2" s="59"/>
      <c r="C2" s="60"/>
      <c r="D2" s="135"/>
      <c r="E2" s="135"/>
      <c r="F2" s="135"/>
    </row>
    <row r="3" spans="1:6" s="55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D4" s="388"/>
      <c r="E4" s="388"/>
      <c r="F4" s="388"/>
    </row>
    <row r="5" spans="1:6" s="55" customFormat="1" ht="18.75" customHeight="1">
      <c r="A5" s="82" t="s">
        <v>363</v>
      </c>
      <c r="B5" s="67">
        <v>800</v>
      </c>
      <c r="C5" s="51">
        <v>800</v>
      </c>
      <c r="D5" s="51">
        <v>800</v>
      </c>
      <c r="E5" s="51">
        <v>600</v>
      </c>
      <c r="F5" s="51">
        <v>400</v>
      </c>
    </row>
    <row r="6" spans="1:6" ht="18.75" customHeight="1">
      <c r="A6" s="82" t="s">
        <v>231</v>
      </c>
      <c r="B6" s="67">
        <v>1000</v>
      </c>
      <c r="C6" s="51">
        <v>1000</v>
      </c>
      <c r="D6" s="51">
        <v>1000</v>
      </c>
      <c r="E6" s="51">
        <v>1000</v>
      </c>
      <c r="F6" s="51">
        <v>800</v>
      </c>
    </row>
    <row r="7" spans="1:6" s="55" customFormat="1" ht="18.75" customHeight="1">
      <c r="A7" s="82" t="s">
        <v>232</v>
      </c>
      <c r="B7" s="67">
        <v>0</v>
      </c>
      <c r="C7" s="51">
        <v>150</v>
      </c>
      <c r="D7" s="51"/>
      <c r="E7" s="51"/>
      <c r="F7" s="51">
        <v>100</v>
      </c>
    </row>
    <row r="8" spans="1:6" s="55" customFormat="1" ht="18.75" customHeight="1">
      <c r="A8" s="82" t="s">
        <v>25</v>
      </c>
      <c r="B8" s="67">
        <v>1500</v>
      </c>
      <c r="C8" s="51"/>
      <c r="D8" s="51"/>
      <c r="E8" s="51"/>
      <c r="F8" s="51"/>
    </row>
    <row r="9" spans="1:6" s="55" customFormat="1" ht="18.75" customHeight="1">
      <c r="A9" s="447" t="s">
        <v>187</v>
      </c>
      <c r="B9" s="402"/>
      <c r="C9" s="391">
        <v>1500</v>
      </c>
      <c r="D9" s="51"/>
      <c r="E9" s="51"/>
      <c r="F9" s="51">
        <v>200</v>
      </c>
    </row>
    <row r="10" spans="1:6" ht="16.5" customHeight="1">
      <c r="A10" s="82" t="s">
        <v>700</v>
      </c>
      <c r="B10" s="67"/>
      <c r="C10" s="81"/>
      <c r="D10" s="81">
        <v>750</v>
      </c>
      <c r="E10" s="81">
        <v>400</v>
      </c>
      <c r="F10" s="81">
        <v>400</v>
      </c>
    </row>
    <row r="11" spans="1:6" ht="16.5" customHeight="1">
      <c r="A11" s="82" t="s">
        <v>699</v>
      </c>
      <c r="B11" s="67"/>
      <c r="C11" s="81"/>
      <c r="D11" s="81">
        <v>1500</v>
      </c>
      <c r="E11" s="81">
        <v>400</v>
      </c>
      <c r="F11" s="81"/>
    </row>
    <row r="12" spans="1:6" ht="16.5" customHeight="1">
      <c r="A12" s="82" t="s">
        <v>698</v>
      </c>
      <c r="B12" s="67"/>
      <c r="C12" s="81"/>
      <c r="D12" s="81">
        <v>500</v>
      </c>
      <c r="E12" s="81"/>
      <c r="F12" s="81"/>
    </row>
    <row r="13" spans="1:6" ht="16.5" customHeight="1">
      <c r="A13" s="82"/>
      <c r="B13" s="67"/>
      <c r="C13" s="81"/>
      <c r="D13" s="81"/>
      <c r="E13" s="81"/>
      <c r="F13" s="81"/>
    </row>
    <row r="14" spans="1:6" ht="16.5" customHeight="1">
      <c r="A14" s="82"/>
      <c r="B14" s="143"/>
      <c r="C14" s="144"/>
      <c r="D14" s="145"/>
      <c r="E14" s="145"/>
      <c r="F14" s="145"/>
    </row>
    <row r="15" spans="1:6" ht="18.75" customHeight="1" thickBot="1">
      <c r="A15" s="332" t="s">
        <v>277</v>
      </c>
      <c r="B15" s="403">
        <f>SUM(B5:B10)</f>
        <v>3300</v>
      </c>
      <c r="C15" s="403">
        <f>SUM(C5:C10)</f>
        <v>3450</v>
      </c>
      <c r="D15" s="403">
        <f>SUM(D5:D10)</f>
        <v>2550</v>
      </c>
      <c r="E15" s="404">
        <f>SUM(E4:E14)</f>
        <v>2400</v>
      </c>
      <c r="F15" s="404">
        <f>SUM(F4:F14)</f>
        <v>1900</v>
      </c>
    </row>
    <row r="16" spans="1:6" ht="18.75" customHeight="1" thickTop="1">
      <c r="A16" s="31"/>
      <c r="B16" s="155"/>
      <c r="C16" s="155"/>
      <c r="D16" s="155"/>
      <c r="E16" s="155"/>
    </row>
    <row r="17" spans="1:3" ht="18.75" customHeight="1">
      <c r="A17" s="31"/>
      <c r="B17" s="155"/>
      <c r="C17" s="155"/>
    </row>
    <row r="18" spans="1:3" ht="18.75" customHeight="1">
      <c r="A18" s="31"/>
      <c r="B18" s="155"/>
      <c r="C18" s="155"/>
    </row>
    <row r="19" spans="1:3" ht="18.75" customHeight="1">
      <c r="A19" s="155"/>
      <c r="B19" s="155"/>
    </row>
    <row r="20" spans="1:3" ht="18.75" customHeight="1">
      <c r="A20" s="155"/>
      <c r="B20" s="155"/>
    </row>
    <row r="21" spans="1:3" ht="18.75" customHeight="1">
      <c r="A21" s="155"/>
      <c r="B21" s="155"/>
    </row>
    <row r="22" spans="1:3" ht="18.75" customHeight="1">
      <c r="A22" s="155"/>
      <c r="B22" s="155"/>
    </row>
    <row r="23" spans="1:3" ht="18.75" customHeight="1">
      <c r="A23" s="155"/>
      <c r="B23" s="155"/>
    </row>
    <row r="24" spans="1:3" ht="18.75" customHeight="1">
      <c r="A24" s="155"/>
      <c r="B24" s="155"/>
    </row>
    <row r="25" spans="1:3" ht="18.75" customHeight="1">
      <c r="A25" s="155"/>
      <c r="B25" s="155"/>
    </row>
    <row r="26" spans="1:3" ht="18.75" customHeight="1">
      <c r="A26" s="155"/>
      <c r="B26" s="155"/>
    </row>
    <row r="27" spans="1:3" ht="18.75" customHeight="1">
      <c r="A27" s="155"/>
      <c r="B27" s="155"/>
    </row>
    <row r="28" spans="1:3" ht="18.75" customHeight="1">
      <c r="A28" s="155"/>
      <c r="B28" s="155"/>
    </row>
    <row r="29" spans="1:3" ht="18.75" customHeight="1">
      <c r="A29" s="155"/>
      <c r="B29" s="155"/>
    </row>
    <row r="30" spans="1:3" ht="18.75" customHeight="1">
      <c r="A30" s="155"/>
      <c r="B30" s="155"/>
    </row>
    <row r="31" spans="1:3" ht="18.75" customHeight="1">
      <c r="A31" s="155"/>
      <c r="B31" s="155"/>
    </row>
  </sheetData>
  <sortState ref="A10:E12">
    <sortCondition ref="A10:A12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17" sqref="D17"/>
    </sheetView>
  </sheetViews>
  <sheetFormatPr defaultRowHeight="18.75" customHeight="1"/>
  <cols>
    <col min="1" max="1" width="40.140625" style="3" customWidth="1"/>
    <col min="2" max="2" width="10.7109375" style="4" customWidth="1"/>
    <col min="3" max="6" width="10.7109375" style="1" customWidth="1"/>
    <col min="7" max="16384" width="9.140625" style="1"/>
  </cols>
  <sheetData>
    <row r="1" spans="1:6" s="2" customFormat="1" ht="18.75" customHeight="1">
      <c r="A1" s="92" t="s">
        <v>456</v>
      </c>
      <c r="B1" s="93"/>
      <c r="C1" s="94"/>
      <c r="D1" s="95"/>
      <c r="E1" s="95"/>
      <c r="F1" s="95"/>
    </row>
    <row r="2" spans="1:6" ht="18.75" customHeight="1">
      <c r="A2" s="35"/>
      <c r="B2" s="58"/>
      <c r="C2" s="34"/>
      <c r="D2" s="35"/>
      <c r="E2" s="35"/>
      <c r="F2" s="35"/>
    </row>
    <row r="3" spans="1:6" s="2" customFormat="1" ht="18.75" customHeight="1">
      <c r="A3" s="50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7" customFormat="1" ht="21.95" customHeight="1">
      <c r="A4" s="603"/>
      <c r="B4" s="371"/>
      <c r="C4" s="357"/>
      <c r="D4" s="357"/>
      <c r="E4" s="357"/>
      <c r="F4" s="357"/>
    </row>
    <row r="5" spans="1:6" s="2" customFormat="1" ht="21.95" customHeight="1">
      <c r="A5" s="604" t="s">
        <v>457</v>
      </c>
      <c r="B5" s="75">
        <v>50000</v>
      </c>
      <c r="C5" s="282"/>
      <c r="D5" s="282"/>
      <c r="E5" s="282"/>
      <c r="F5" s="282"/>
    </row>
    <row r="6" spans="1:6" s="2" customFormat="1" ht="21.95" customHeight="1">
      <c r="A6" s="376" t="s">
        <v>89</v>
      </c>
      <c r="B6" s="370"/>
      <c r="C6" s="282"/>
      <c r="D6" s="282"/>
      <c r="E6" s="282"/>
      <c r="F6" s="282"/>
    </row>
    <row r="7" spans="1:6" s="2" customFormat="1" ht="21.95" customHeight="1">
      <c r="A7" s="376" t="s">
        <v>88</v>
      </c>
      <c r="B7" s="370">
        <v>-23462</v>
      </c>
      <c r="C7" s="282"/>
      <c r="D7" s="282"/>
      <c r="E7" s="282"/>
      <c r="F7" s="282"/>
    </row>
    <row r="8" spans="1:6" s="2" customFormat="1" ht="21.95" customHeight="1">
      <c r="A8" s="376" t="s">
        <v>153</v>
      </c>
      <c r="B8" s="370">
        <v>-12000</v>
      </c>
      <c r="C8" s="70"/>
      <c r="D8" s="70"/>
      <c r="E8" s="70"/>
      <c r="F8" s="70"/>
    </row>
    <row r="9" spans="1:6" ht="21.95" customHeight="1">
      <c r="A9" s="63" t="s">
        <v>235</v>
      </c>
      <c r="B9" s="70"/>
      <c r="C9" s="70">
        <v>62500</v>
      </c>
      <c r="D9" s="70"/>
      <c r="E9" s="70"/>
      <c r="F9" s="70"/>
    </row>
    <row r="10" spans="1:6" ht="21.95" customHeight="1">
      <c r="A10" s="487" t="s">
        <v>729</v>
      </c>
      <c r="B10" s="350"/>
      <c r="C10" s="70"/>
      <c r="D10" s="70">
        <v>68711</v>
      </c>
      <c r="E10" s="70"/>
      <c r="F10" s="70"/>
    </row>
    <row r="11" spans="1:6" ht="21.95" customHeight="1">
      <c r="A11" s="605" t="s">
        <v>865</v>
      </c>
      <c r="B11" s="370"/>
      <c r="C11" s="70"/>
      <c r="D11" s="70"/>
      <c r="E11" s="70">
        <v>63630.02</v>
      </c>
      <c r="F11" s="70"/>
    </row>
    <row r="12" spans="1:6" ht="21.95" customHeight="1" thickBot="1">
      <c r="A12" s="605"/>
      <c r="B12" s="372"/>
      <c r="C12" s="373"/>
      <c r="D12" s="374"/>
      <c r="E12" s="374"/>
      <c r="F12" s="374"/>
    </row>
    <row r="13" spans="1:6" ht="21.95" customHeight="1" thickTop="1">
      <c r="A13" s="521" t="s">
        <v>277</v>
      </c>
      <c r="B13" s="302">
        <f>SUM(B4:B12)</f>
        <v>14538</v>
      </c>
      <c r="C13" s="302">
        <f>SUM(C4:C12)</f>
        <v>62500</v>
      </c>
      <c r="D13" s="302">
        <f>SUM(D4:D12)</f>
        <v>68711</v>
      </c>
      <c r="E13" s="302">
        <f>SUM(E4:E12)</f>
        <v>63630.02</v>
      </c>
      <c r="F13" s="302">
        <f>SUM(F4:F12)</f>
        <v>0</v>
      </c>
    </row>
    <row r="14" spans="1:6" ht="18.75" customHeight="1">
      <c r="A14"/>
      <c r="B14"/>
    </row>
    <row r="15" spans="1:6" ht="18.75" customHeight="1">
      <c r="A15"/>
      <c r="B15"/>
    </row>
    <row r="16" spans="1:6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pane ySplit="3" topLeftCell="A4" activePane="bottomLeft" state="frozen"/>
      <selection pane="bottomLeft" activeCell="F15" sqref="F15"/>
    </sheetView>
  </sheetViews>
  <sheetFormatPr defaultRowHeight="18.75" customHeight="1"/>
  <cols>
    <col min="1" max="1" width="29.85546875" style="79" customWidth="1"/>
    <col min="2" max="2" width="9.5703125" style="49" customWidth="1"/>
    <col min="3" max="4" width="9.28515625" style="30" customWidth="1"/>
    <col min="5" max="6" width="9.140625" style="30"/>
    <col min="7" max="7" width="9.7109375" style="30" customWidth="1"/>
    <col min="8" max="16384" width="9.140625" style="30"/>
  </cols>
  <sheetData>
    <row r="1" spans="1:7" s="128" customFormat="1" ht="18.75" customHeight="1">
      <c r="A1" s="300" t="s">
        <v>387</v>
      </c>
      <c r="B1" s="316"/>
      <c r="C1" s="317"/>
      <c r="D1" s="317"/>
      <c r="E1" s="317"/>
      <c r="F1" s="318"/>
      <c r="G1" s="318"/>
    </row>
    <row r="2" spans="1:7" ht="18.75" customHeight="1">
      <c r="A2" s="177"/>
      <c r="B2" s="41"/>
      <c r="C2" s="87"/>
      <c r="D2" s="87"/>
      <c r="E2" s="87"/>
      <c r="F2" s="319"/>
      <c r="G2" s="319"/>
    </row>
    <row r="3" spans="1:7" s="128" customFormat="1" ht="18.75" customHeight="1">
      <c r="A3" s="43" t="s">
        <v>279</v>
      </c>
      <c r="B3" s="363">
        <v>2007</v>
      </c>
      <c r="C3" s="472">
        <v>2008</v>
      </c>
      <c r="D3" s="472">
        <v>2009</v>
      </c>
      <c r="E3" s="853">
        <v>2010</v>
      </c>
      <c r="F3" s="1020">
        <v>2011</v>
      </c>
      <c r="G3" s="1021"/>
    </row>
    <row r="4" spans="1:7" s="128" customFormat="1" ht="18.75" customHeight="1">
      <c r="A4" s="185"/>
      <c r="B4" s="320"/>
      <c r="C4" s="88"/>
      <c r="D4" s="88"/>
      <c r="E4" s="87"/>
      <c r="F4" s="319"/>
      <c r="G4" s="319"/>
    </row>
    <row r="5" spans="1:7" s="128" customFormat="1" ht="32.25" customHeight="1">
      <c r="A5" s="43"/>
      <c r="B5" s="482" t="s">
        <v>770</v>
      </c>
      <c r="C5" s="482" t="s">
        <v>770</v>
      </c>
      <c r="D5" s="482" t="s">
        <v>770</v>
      </c>
      <c r="E5" s="482" t="s">
        <v>770</v>
      </c>
      <c r="F5" s="616" t="s">
        <v>413</v>
      </c>
      <c r="G5" s="616" t="s">
        <v>414</v>
      </c>
    </row>
    <row r="6" spans="1:7" s="128" customFormat="1" ht="18.75" customHeight="1">
      <c r="A6" s="44"/>
      <c r="B6" s="294"/>
      <c r="C6" s="296"/>
      <c r="D6" s="47"/>
      <c r="E6" s="47"/>
      <c r="F6" s="617"/>
      <c r="G6" s="617"/>
    </row>
    <row r="7" spans="1:7" s="128" customFormat="1" ht="18.75" customHeight="1">
      <c r="A7" s="46" t="s">
        <v>453</v>
      </c>
      <c r="B7" s="294">
        <v>1000</v>
      </c>
      <c r="C7" s="296"/>
      <c r="D7" s="47"/>
      <c r="E7" s="47"/>
      <c r="F7" s="617"/>
      <c r="G7" s="617"/>
    </row>
    <row r="8" spans="1:7" s="128" customFormat="1" ht="18.75" customHeight="1">
      <c r="A8" s="298" t="s">
        <v>155</v>
      </c>
      <c r="B8" s="294">
        <v>390983.05</v>
      </c>
      <c r="C8" s="296">
        <v>90983.05</v>
      </c>
      <c r="D8" s="296">
        <v>90983.05</v>
      </c>
      <c r="E8" s="296">
        <v>90983.05</v>
      </c>
      <c r="F8" s="618">
        <v>69266.8</v>
      </c>
      <c r="G8" s="618">
        <v>21716.25</v>
      </c>
    </row>
    <row r="9" spans="1:7" s="128" customFormat="1" ht="18.75" customHeight="1">
      <c r="A9" s="298" t="s">
        <v>595</v>
      </c>
      <c r="B9" s="295">
        <v>0</v>
      </c>
      <c r="C9" s="295">
        <v>40462.18</v>
      </c>
      <c r="D9" s="295">
        <v>40462.18</v>
      </c>
      <c r="E9" s="295">
        <v>40462.18</v>
      </c>
      <c r="F9" s="619">
        <v>17370.13</v>
      </c>
      <c r="G9" s="619">
        <v>23092.05</v>
      </c>
    </row>
    <row r="10" spans="1:7" ht="18.75" customHeight="1">
      <c r="A10" s="298" t="s">
        <v>236</v>
      </c>
      <c r="B10" s="294">
        <v>203326</v>
      </c>
      <c r="C10" s="296"/>
      <c r="D10" s="296"/>
      <c r="E10" s="296"/>
      <c r="F10" s="618"/>
      <c r="G10" s="618"/>
    </row>
    <row r="11" spans="1:7" ht="18.75" customHeight="1">
      <c r="A11" s="46" t="s">
        <v>956</v>
      </c>
      <c r="B11" s="294">
        <v>200000</v>
      </c>
      <c r="C11" s="296"/>
      <c r="D11" s="296"/>
      <c r="E11" s="296"/>
      <c r="F11" s="618"/>
      <c r="G11" s="618"/>
    </row>
    <row r="12" spans="1:7" ht="18.75" customHeight="1">
      <c r="A12" s="376" t="s">
        <v>64</v>
      </c>
      <c r="B12" s="432">
        <v>-372953.19</v>
      </c>
      <c r="C12" s="297"/>
      <c r="D12" s="295"/>
      <c r="E12" s="295"/>
      <c r="F12" s="619"/>
      <c r="G12" s="619"/>
    </row>
    <row r="13" spans="1:7" ht="18.75" customHeight="1">
      <c r="A13" s="377" t="s">
        <v>371</v>
      </c>
      <c r="B13" s="431">
        <v>-0.05</v>
      </c>
      <c r="C13" s="297"/>
      <c r="D13" s="295"/>
      <c r="E13" s="295"/>
      <c r="F13" s="619"/>
      <c r="G13" s="619"/>
    </row>
    <row r="14" spans="1:7" ht="18.75" customHeight="1">
      <c r="A14" s="298" t="s">
        <v>592</v>
      </c>
      <c r="B14" s="539"/>
      <c r="C14" s="295">
        <v>50000</v>
      </c>
      <c r="D14" s="295"/>
      <c r="E14" s="295"/>
      <c r="F14" s="619">
        <v>50000</v>
      </c>
      <c r="G14" s="619"/>
    </row>
    <row r="15" spans="1:7" ht="18.75" customHeight="1">
      <c r="A15" s="888" t="s">
        <v>957</v>
      </c>
      <c r="B15" s="543"/>
      <c r="C15" s="889"/>
      <c r="D15" s="889"/>
      <c r="E15" s="889"/>
      <c r="F15" s="890">
        <v>3438.68</v>
      </c>
      <c r="G15" s="890">
        <v>881.33</v>
      </c>
    </row>
    <row r="16" spans="1:7" ht="18.75" customHeight="1" thickBot="1">
      <c r="A16" s="888"/>
      <c r="B16" s="889"/>
      <c r="C16" s="889"/>
      <c r="D16" s="889"/>
      <c r="E16" s="889"/>
      <c r="F16" s="890"/>
      <c r="G16" s="890"/>
    </row>
    <row r="17" spans="1:7" s="128" customFormat="1" ht="18.75" customHeight="1" thickTop="1">
      <c r="A17" s="120" t="s">
        <v>277</v>
      </c>
      <c r="B17" s="196">
        <f t="shared" ref="B17:G17" si="0">SUM(B6:B16)</f>
        <v>422355.81000000006</v>
      </c>
      <c r="C17" s="196">
        <f t="shared" si="0"/>
        <v>181445.23</v>
      </c>
      <c r="D17" s="196">
        <f t="shared" si="0"/>
        <v>131445.23000000001</v>
      </c>
      <c r="E17" s="196">
        <f t="shared" si="0"/>
        <v>131445.23000000001</v>
      </c>
      <c r="F17" s="196">
        <f t="shared" si="0"/>
        <v>140075.60999999999</v>
      </c>
      <c r="G17" s="196">
        <f t="shared" si="0"/>
        <v>45689.630000000005</v>
      </c>
    </row>
    <row r="18" spans="1:7" ht="18.75" customHeight="1">
      <c r="A18" s="134"/>
      <c r="B18" s="32"/>
    </row>
    <row r="19" spans="1:7" ht="18.75" customHeight="1">
      <c r="A19" s="122" t="s">
        <v>487</v>
      </c>
    </row>
    <row r="20" spans="1:7" ht="18.75" customHeight="1">
      <c r="A20" s="122" t="s">
        <v>156</v>
      </c>
    </row>
    <row r="21" spans="1:7" ht="18.75" customHeight="1">
      <c r="A21" s="132" t="s">
        <v>958</v>
      </c>
    </row>
  </sheetData>
  <mergeCells count="1">
    <mergeCell ref="F3:G3"/>
  </mergeCells>
  <phoneticPr fontId="19" type="noConversion"/>
  <printOptions horizontalCentered="1"/>
  <pageMargins left="0.75" right="0.5" top="1" bottom="1" header="0.75" footer="0.5"/>
  <pageSetup scale="99" orientation="portrait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pane ySplit="1" topLeftCell="A2" activePane="bottomLeft" state="frozen"/>
      <selection pane="bottomLeft" activeCell="F7" sqref="F7"/>
    </sheetView>
  </sheetViews>
  <sheetFormatPr defaultRowHeight="18.75" customHeight="1"/>
  <cols>
    <col min="1" max="1" width="27.28515625" style="134" customWidth="1"/>
    <col min="2" max="2" width="11.7109375" style="54" customWidth="1"/>
    <col min="3" max="5" width="11.7109375" style="31" customWidth="1"/>
    <col min="6" max="6" width="14.140625" style="31" customWidth="1"/>
    <col min="7" max="16384" width="9.140625" style="31"/>
  </cols>
  <sheetData>
    <row r="1" spans="1:6" s="55" customFormat="1" ht="18" customHeight="1">
      <c r="A1" s="303" t="s">
        <v>388</v>
      </c>
      <c r="B1" s="304"/>
      <c r="C1" s="280"/>
      <c r="D1" s="280"/>
      <c r="E1" s="280"/>
      <c r="F1" s="280"/>
    </row>
    <row r="2" spans="1:6" ht="18" customHeight="1">
      <c r="A2" s="177"/>
      <c r="B2" s="60"/>
      <c r="C2" s="135"/>
      <c r="D2" s="135"/>
      <c r="E2" s="135"/>
      <c r="F2" s="135"/>
    </row>
    <row r="3" spans="1:6" s="55" customFormat="1" ht="18" customHeight="1">
      <c r="A3" s="43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" customHeight="1">
      <c r="A4" s="185"/>
      <c r="B4" s="161"/>
      <c r="C4" s="138"/>
      <c r="D4" s="138"/>
      <c r="E4" s="138"/>
      <c r="F4" s="138"/>
    </row>
    <row r="5" spans="1:6" s="55" customFormat="1" ht="18" customHeight="1">
      <c r="A5" s="43"/>
      <c r="B5" s="136"/>
      <c r="C5" s="50"/>
      <c r="D5" s="50"/>
      <c r="E5" s="50"/>
      <c r="F5" s="50"/>
    </row>
    <row r="6" spans="1:6" ht="18" customHeight="1">
      <c r="A6" s="45" t="s">
        <v>427</v>
      </c>
      <c r="B6" s="60">
        <v>5500</v>
      </c>
      <c r="C6" s="51">
        <v>6000</v>
      </c>
      <c r="D6" s="51">
        <v>5000</v>
      </c>
      <c r="E6" s="51">
        <v>4500</v>
      </c>
      <c r="F6" s="51">
        <v>4400</v>
      </c>
    </row>
    <row r="7" spans="1:6" ht="18" customHeight="1">
      <c r="A7" s="622" t="s">
        <v>882</v>
      </c>
      <c r="B7" s="60"/>
      <c r="C7" s="51"/>
      <c r="D7" s="51">
        <v>-400</v>
      </c>
      <c r="E7" s="51"/>
      <c r="F7" s="51"/>
    </row>
    <row r="8" spans="1:6" ht="18" customHeight="1" thickBot="1">
      <c r="A8" s="305"/>
      <c r="B8" s="139"/>
      <c r="C8" s="51"/>
      <c r="D8" s="51"/>
      <c r="E8" s="51"/>
      <c r="F8" s="51"/>
    </row>
    <row r="9" spans="1:6" ht="18" customHeight="1" thickTop="1">
      <c r="A9" s="120" t="s">
        <v>277</v>
      </c>
      <c r="B9" s="306">
        <f>SUM(B4:B8)</f>
        <v>5500</v>
      </c>
      <c r="C9" s="53">
        <f>SUM(C4:C8)</f>
        <v>6000</v>
      </c>
      <c r="D9" s="53">
        <f>SUM(D4:D8)</f>
        <v>4600</v>
      </c>
      <c r="E9" s="53">
        <f>SUM(E4:E8)</f>
        <v>4500</v>
      </c>
      <c r="F9" s="53">
        <f>SUM(F4:F8)</f>
        <v>4400</v>
      </c>
    </row>
    <row r="10" spans="1:6" ht="18.75" customHeight="1">
      <c r="C10" s="183"/>
    </row>
    <row r="11" spans="1:6" ht="18.75" customHeight="1">
      <c r="A11" s="1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pane ySplit="3" topLeftCell="A6" activePane="bottomLeft" state="frozen"/>
      <selection pane="bottomLeft" activeCell="I31" sqref="I31"/>
    </sheetView>
  </sheetViews>
  <sheetFormatPr defaultRowHeight="18.75" customHeight="1"/>
  <cols>
    <col min="1" max="1" width="38.42578125" style="134" customWidth="1"/>
    <col min="2" max="2" width="10.7109375" style="54" customWidth="1"/>
    <col min="3" max="5" width="10.7109375" style="31" customWidth="1"/>
    <col min="6" max="6" width="12.42578125" style="31" customWidth="1"/>
    <col min="7" max="16384" width="9.140625" style="31"/>
  </cols>
  <sheetData>
    <row r="1" spans="1:6" s="55" customFormat="1" ht="18.75" customHeight="1">
      <c r="A1" s="303" t="s">
        <v>419</v>
      </c>
      <c r="B1" s="304"/>
      <c r="C1" s="280"/>
      <c r="D1" s="280"/>
      <c r="E1" s="280"/>
      <c r="F1" s="280"/>
    </row>
    <row r="2" spans="1:6" ht="11.25" customHeight="1">
      <c r="A2" s="177"/>
      <c r="B2" s="60"/>
      <c r="C2" s="135"/>
      <c r="D2" s="135"/>
      <c r="E2" s="135"/>
      <c r="F2" s="135"/>
    </row>
    <row r="3" spans="1:6" s="55" customFormat="1" ht="18.75" customHeight="1">
      <c r="A3" s="43" t="s">
        <v>279</v>
      </c>
      <c r="B3" s="136">
        <v>2007</v>
      </c>
      <c r="C3" s="50">
        <v>2008</v>
      </c>
      <c r="D3" s="50">
        <v>2009</v>
      </c>
      <c r="E3" s="50">
        <v>2010</v>
      </c>
      <c r="F3" s="50">
        <v>2011</v>
      </c>
    </row>
    <row r="4" spans="1:6" s="174" customFormat="1" ht="18.75" customHeight="1">
      <c r="A4" s="315"/>
      <c r="B4" s="166"/>
      <c r="C4" s="164"/>
      <c r="D4" s="164"/>
      <c r="E4" s="164"/>
      <c r="F4" s="164"/>
    </row>
    <row r="5" spans="1:6" s="174" customFormat="1" ht="18.75" customHeight="1">
      <c r="A5" s="46" t="s">
        <v>167</v>
      </c>
      <c r="B5" s="301">
        <v>1400</v>
      </c>
      <c r="C5" s="282">
        <v>4000</v>
      </c>
      <c r="D5" s="282">
        <v>3500</v>
      </c>
      <c r="E5" s="282">
        <v>1000</v>
      </c>
      <c r="F5" s="282">
        <v>1500</v>
      </c>
    </row>
    <row r="6" spans="1:6" s="174" customFormat="1" ht="18.75" customHeight="1">
      <c r="A6" s="46" t="s">
        <v>175</v>
      </c>
      <c r="B6" s="301">
        <v>2000</v>
      </c>
      <c r="C6" s="282"/>
      <c r="D6" s="70"/>
      <c r="E6" s="70"/>
      <c r="F6" s="70"/>
    </row>
    <row r="7" spans="1:6" s="174" customFormat="1" ht="18.75" customHeight="1">
      <c r="A7" s="46" t="s">
        <v>378</v>
      </c>
      <c r="B7" s="301">
        <v>2350</v>
      </c>
      <c r="C7" s="282" t="s">
        <v>166</v>
      </c>
      <c r="D7" s="70"/>
      <c r="E7" s="70"/>
      <c r="F7" s="70"/>
    </row>
    <row r="8" spans="1:6" s="174" customFormat="1" ht="30" customHeight="1">
      <c r="A8" s="484" t="s">
        <v>172</v>
      </c>
      <c r="B8" s="485">
        <v>8165</v>
      </c>
      <c r="C8" s="70">
        <v>12050</v>
      </c>
      <c r="D8" s="282">
        <v>11250</v>
      </c>
      <c r="E8" s="282">
        <v>13400</v>
      </c>
      <c r="F8" s="282">
        <v>13858.56</v>
      </c>
    </row>
    <row r="9" spans="1:6" s="174" customFormat="1" ht="18.75" customHeight="1">
      <c r="A9" s="46" t="s">
        <v>43</v>
      </c>
      <c r="B9" s="301">
        <v>1100</v>
      </c>
      <c r="C9" s="70">
        <v>0</v>
      </c>
      <c r="D9" s="282"/>
      <c r="E9" s="282"/>
      <c r="F9" s="282"/>
    </row>
    <row r="10" spans="1:6" s="174" customFormat="1" ht="18.75" customHeight="1">
      <c r="A10" s="46" t="s">
        <v>168</v>
      </c>
      <c r="B10" s="301">
        <v>10000</v>
      </c>
      <c r="C10" s="70">
        <v>10000</v>
      </c>
      <c r="D10" s="282">
        <v>11000</v>
      </c>
      <c r="E10" s="282">
        <v>10500</v>
      </c>
      <c r="F10" s="282">
        <v>10500</v>
      </c>
    </row>
    <row r="11" spans="1:6" s="174" customFormat="1" ht="18.75" customHeight="1">
      <c r="A11" s="46" t="s">
        <v>168</v>
      </c>
      <c r="B11" s="301"/>
      <c r="C11" s="70">
        <v>10000</v>
      </c>
      <c r="D11" s="282">
        <v>11000</v>
      </c>
      <c r="E11" s="282">
        <v>10500</v>
      </c>
      <c r="F11" s="282">
        <v>10500</v>
      </c>
    </row>
    <row r="12" spans="1:6" s="174" customFormat="1" ht="18.75" customHeight="1">
      <c r="A12" s="376" t="s">
        <v>174</v>
      </c>
      <c r="B12" s="483">
        <v>29114.92</v>
      </c>
      <c r="C12" s="309"/>
      <c r="D12" s="309"/>
      <c r="E12" s="309"/>
      <c r="F12" s="309"/>
    </row>
    <row r="13" spans="1:6" s="174" customFormat="1" ht="18.75" customHeight="1">
      <c r="A13" s="376" t="s">
        <v>65</v>
      </c>
      <c r="B13" s="486">
        <v>5700</v>
      </c>
      <c r="C13" s="309"/>
      <c r="D13" s="309"/>
      <c r="E13" s="309"/>
      <c r="F13" s="309"/>
    </row>
    <row r="14" spans="1:6" s="174" customFormat="1" ht="18.75" customHeight="1">
      <c r="A14" s="46" t="s">
        <v>169</v>
      </c>
      <c r="B14" s="485">
        <v>2504</v>
      </c>
      <c r="C14" s="70">
        <v>4500</v>
      </c>
      <c r="D14" s="70"/>
      <c r="E14" s="70"/>
      <c r="F14" s="70"/>
    </row>
    <row r="15" spans="1:6" s="174" customFormat="1" ht="18.75" customHeight="1">
      <c r="A15" s="46" t="s">
        <v>238</v>
      </c>
      <c r="B15" s="485">
        <v>3000</v>
      </c>
      <c r="C15" s="70">
        <v>8000</v>
      </c>
      <c r="D15" s="70">
        <v>3300</v>
      </c>
      <c r="E15" s="70">
        <v>4200</v>
      </c>
      <c r="F15" s="70">
        <v>4200</v>
      </c>
    </row>
    <row r="16" spans="1:6" s="174" customFormat="1" ht="18.75" customHeight="1">
      <c r="A16" s="46" t="s">
        <v>237</v>
      </c>
      <c r="B16" s="485">
        <v>7200</v>
      </c>
      <c r="C16" s="282"/>
      <c r="D16" s="70"/>
      <c r="E16" s="70"/>
      <c r="F16" s="70"/>
    </row>
    <row r="17" spans="1:6" s="174" customFormat="1" ht="18.75" customHeight="1">
      <c r="A17" s="46" t="s">
        <v>173</v>
      </c>
      <c r="B17" s="485">
        <v>30000</v>
      </c>
      <c r="C17" s="70"/>
      <c r="D17" s="70"/>
      <c r="E17" s="70"/>
      <c r="F17" s="70"/>
    </row>
    <row r="18" spans="1:6" s="174" customFormat="1" ht="18.75" customHeight="1">
      <c r="A18" s="376" t="s">
        <v>126</v>
      </c>
      <c r="B18" s="483"/>
      <c r="C18" s="309">
        <v>23602</v>
      </c>
      <c r="D18" s="70"/>
      <c r="E18" s="70"/>
      <c r="F18" s="70"/>
    </row>
    <row r="19" spans="1:6" s="174" customFormat="1" ht="18.75" customHeight="1">
      <c r="A19" s="376" t="s">
        <v>600</v>
      </c>
      <c r="B19" s="483"/>
      <c r="C19" s="309">
        <v>-626</v>
      </c>
      <c r="D19" s="70"/>
      <c r="E19" s="70"/>
      <c r="F19" s="70"/>
    </row>
    <row r="20" spans="1:6" s="174" customFormat="1" ht="18.75" customHeight="1">
      <c r="A20" s="376" t="s">
        <v>601</v>
      </c>
      <c r="B20" s="483"/>
      <c r="C20" s="309">
        <v>-8164</v>
      </c>
      <c r="D20" s="70"/>
      <c r="E20" s="70"/>
      <c r="F20" s="70"/>
    </row>
    <row r="21" spans="1:6" s="174" customFormat="1" ht="18.75" customHeight="1">
      <c r="A21" s="46" t="s">
        <v>771</v>
      </c>
      <c r="B21" s="301">
        <v>0</v>
      </c>
      <c r="C21" s="282">
        <v>4750</v>
      </c>
      <c r="D21" s="70"/>
      <c r="E21" s="70"/>
      <c r="F21" s="70"/>
    </row>
    <row r="22" spans="1:6" s="174" customFormat="1" ht="18.75" customHeight="1">
      <c r="A22" s="46" t="s">
        <v>170</v>
      </c>
      <c r="B22" s="485"/>
      <c r="C22" s="70">
        <v>10000</v>
      </c>
      <c r="D22" s="70">
        <v>4500</v>
      </c>
      <c r="E22" s="70">
        <v>1200</v>
      </c>
      <c r="F22" s="70">
        <v>1200</v>
      </c>
    </row>
    <row r="23" spans="1:6" s="174" customFormat="1" ht="18.75" customHeight="1">
      <c r="A23" s="487" t="s">
        <v>680</v>
      </c>
      <c r="B23" s="489"/>
      <c r="C23" s="490"/>
      <c r="D23" s="490">
        <v>3000</v>
      </c>
      <c r="E23" s="490">
        <v>3000</v>
      </c>
      <c r="F23" s="490"/>
    </row>
    <row r="24" spans="1:6" s="174" customFormat="1" ht="18.75" customHeight="1">
      <c r="A24" s="376" t="s">
        <v>815</v>
      </c>
      <c r="B24" s="483"/>
      <c r="C24" s="491"/>
      <c r="D24" s="309">
        <v>38980</v>
      </c>
      <c r="E24" s="309"/>
      <c r="F24" s="309"/>
    </row>
    <row r="25" spans="1:6" s="174" customFormat="1" ht="18.75" customHeight="1">
      <c r="A25" s="376" t="s">
        <v>816</v>
      </c>
      <c r="B25" s="483"/>
      <c r="C25" s="491"/>
      <c r="D25" s="309">
        <v>9745</v>
      </c>
      <c r="E25" s="309"/>
      <c r="F25" s="309"/>
    </row>
    <row r="26" spans="1:6" s="55" customFormat="1" ht="18.75" customHeight="1">
      <c r="A26" s="487" t="s">
        <v>814</v>
      </c>
      <c r="B26" s="485"/>
      <c r="C26" s="63"/>
      <c r="D26" s="63"/>
      <c r="E26" s="70">
        <v>10000</v>
      </c>
      <c r="F26" s="70">
        <v>4000</v>
      </c>
    </row>
    <row r="27" spans="1:6" s="55" customFormat="1" ht="18.75" customHeight="1">
      <c r="A27" s="487" t="s">
        <v>978</v>
      </c>
      <c r="B27" s="485"/>
      <c r="C27" s="63"/>
      <c r="D27" s="63"/>
      <c r="E27" s="70"/>
      <c r="F27" s="70"/>
    </row>
    <row r="28" spans="1:6" s="55" customFormat="1" ht="18.75" customHeight="1">
      <c r="A28" s="487"/>
      <c r="B28" s="485"/>
      <c r="C28" s="63"/>
      <c r="D28" s="63"/>
      <c r="E28" s="70"/>
      <c r="F28" s="70"/>
    </row>
    <row r="29" spans="1:6" s="55" customFormat="1" ht="18.75" customHeight="1" thickBot="1">
      <c r="A29" s="487"/>
      <c r="B29" s="485"/>
      <c r="C29" s="63"/>
      <c r="D29" s="63"/>
      <c r="E29" s="70"/>
      <c r="F29" s="70"/>
    </row>
    <row r="30" spans="1:6" s="55" customFormat="1" ht="18.75" customHeight="1" thickTop="1">
      <c r="A30" s="189" t="s">
        <v>277</v>
      </c>
      <c r="B30" s="492">
        <f>SUM(B4:B29)</f>
        <v>102533.92</v>
      </c>
      <c r="C30" s="492">
        <f>SUM(C4:C29)</f>
        <v>78112</v>
      </c>
      <c r="D30" s="492">
        <f>SUM(D4:D29)</f>
        <v>96275</v>
      </c>
      <c r="E30" s="492">
        <f>SUM(E4:E29)</f>
        <v>53800</v>
      </c>
      <c r="F30" s="492">
        <f>SUM(F4:F29)</f>
        <v>45758.559999999998</v>
      </c>
    </row>
    <row r="31" spans="1:6" s="55" customFormat="1" ht="16.5">
      <c r="A31" s="19"/>
      <c r="B31" s="54"/>
    </row>
    <row r="32" spans="1:6" ht="12.95" customHeight="1">
      <c r="A32" s="19"/>
    </row>
    <row r="33" spans="1:3" ht="12.95" customHeight="1">
      <c r="A33" s="19"/>
    </row>
    <row r="34" spans="1:3" ht="12.95" customHeight="1">
      <c r="A34" s="19"/>
    </row>
    <row r="35" spans="1:3" ht="12.95" customHeight="1">
      <c r="A35" s="19"/>
    </row>
    <row r="36" spans="1:3" s="55" customFormat="1" ht="12.95" customHeight="1">
      <c r="A36" s="19"/>
      <c r="B36" s="54"/>
    </row>
    <row r="37" spans="1:3" ht="12.95" customHeight="1">
      <c r="A37" s="19"/>
    </row>
    <row r="38" spans="1:3" ht="12.95" customHeight="1">
      <c r="A38" s="19"/>
      <c r="B38" s="56"/>
    </row>
    <row r="39" spans="1:3" ht="12.95" customHeight="1">
      <c r="A39" s="19"/>
    </row>
    <row r="40" spans="1:3" ht="12.95" customHeight="1">
      <c r="A40" s="31"/>
      <c r="B40" s="31"/>
    </row>
    <row r="41" spans="1:3" ht="12.95" customHeight="1">
      <c r="A41" s="31"/>
      <c r="B41" s="48"/>
      <c r="C41" s="48"/>
    </row>
    <row r="42" spans="1:3" ht="12.95" customHeight="1">
      <c r="A42" s="31"/>
      <c r="B42" s="48"/>
      <c r="C42" s="48"/>
    </row>
    <row r="43" spans="1:3" ht="12.95" customHeight="1">
      <c r="A43" s="31"/>
      <c r="B43" s="48"/>
      <c r="C43" s="48"/>
    </row>
    <row r="44" spans="1:3" ht="18.75" customHeight="1">
      <c r="A44" s="19"/>
    </row>
    <row r="45" spans="1:3" ht="18.75" customHeight="1">
      <c r="A45" s="19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A13" sqref="A13"/>
    </sheetView>
  </sheetViews>
  <sheetFormatPr defaultRowHeight="16.5"/>
  <cols>
    <col min="1" max="1" width="28.85546875" style="155" customWidth="1"/>
    <col min="2" max="5" width="11.7109375" style="155" customWidth="1"/>
    <col min="6" max="6" width="12" style="155" customWidth="1"/>
    <col min="7" max="16384" width="9.140625" style="155"/>
  </cols>
  <sheetData>
    <row r="1" spans="1:6" ht="29.25" customHeight="1">
      <c r="A1" s="303" t="s">
        <v>392</v>
      </c>
      <c r="B1" s="304"/>
      <c r="C1" s="280"/>
      <c r="D1" s="280"/>
      <c r="E1" s="280"/>
      <c r="F1" s="311"/>
    </row>
    <row r="2" spans="1:6">
      <c r="A2" s="177"/>
      <c r="B2" s="60"/>
      <c r="C2" s="135"/>
      <c r="D2" s="135"/>
      <c r="E2" s="135"/>
      <c r="F2" s="60"/>
    </row>
    <row r="3" spans="1:6">
      <c r="A3" s="43" t="s">
        <v>279</v>
      </c>
      <c r="B3" s="136">
        <v>2007</v>
      </c>
      <c r="C3" s="50">
        <v>2008</v>
      </c>
      <c r="D3" s="50">
        <v>2009</v>
      </c>
      <c r="E3" s="50">
        <v>2010</v>
      </c>
      <c r="F3" s="136">
        <v>2011</v>
      </c>
    </row>
    <row r="4" spans="1:6">
      <c r="A4" s="185"/>
      <c r="B4" s="136"/>
      <c r="C4" s="138"/>
      <c r="D4" s="138"/>
      <c r="E4" s="138"/>
      <c r="F4" s="136"/>
    </row>
    <row r="5" spans="1:6">
      <c r="A5" s="176"/>
      <c r="B5" s="166"/>
      <c r="C5" s="135"/>
      <c r="D5" s="135"/>
      <c r="E5" s="135"/>
      <c r="F5" s="166"/>
    </row>
    <row r="6" spans="1:6">
      <c r="A6" s="45" t="s">
        <v>318</v>
      </c>
      <c r="B6" s="60"/>
      <c r="C6" s="51"/>
      <c r="D6" s="51"/>
      <c r="E6" s="51"/>
      <c r="F6" s="60"/>
    </row>
    <row r="7" spans="1:6">
      <c r="A7" s="45" t="s">
        <v>537</v>
      </c>
      <c r="B7" s="60">
        <v>24000</v>
      </c>
      <c r="C7" s="51"/>
      <c r="D7" s="51"/>
      <c r="E7" s="51"/>
      <c r="F7" s="42"/>
    </row>
    <row r="8" spans="1:6">
      <c r="A8" s="45" t="s">
        <v>161</v>
      </c>
      <c r="B8" s="166"/>
      <c r="C8" s="51">
        <v>31500</v>
      </c>
      <c r="D8" s="51"/>
      <c r="E8" s="51"/>
      <c r="F8" s="166"/>
    </row>
    <row r="9" spans="1:6">
      <c r="A9" s="45" t="s">
        <v>681</v>
      </c>
      <c r="B9" s="166"/>
      <c r="C9" s="51"/>
      <c r="D9" s="51">
        <v>50000</v>
      </c>
      <c r="E9" s="51"/>
      <c r="F9" s="166"/>
    </row>
    <row r="10" spans="1:6">
      <c r="A10" s="622" t="s">
        <v>819</v>
      </c>
      <c r="B10" s="623"/>
      <c r="C10" s="266"/>
      <c r="D10" s="266">
        <v>-20000</v>
      </c>
      <c r="E10" s="51"/>
      <c r="F10" s="623"/>
    </row>
    <row r="11" spans="1:6">
      <c r="A11" s="45" t="s">
        <v>818</v>
      </c>
      <c r="B11" s="166"/>
      <c r="C11" s="51"/>
      <c r="D11" s="51"/>
      <c r="E11" s="51">
        <v>40000</v>
      </c>
      <c r="F11" s="166"/>
    </row>
    <row r="12" spans="1:6">
      <c r="A12" s="45" t="s">
        <v>979</v>
      </c>
      <c r="B12" s="42"/>
      <c r="C12" s="68"/>
      <c r="D12" s="68"/>
      <c r="E12" s="68"/>
      <c r="F12" s="42">
        <v>34000</v>
      </c>
    </row>
    <row r="13" spans="1:6">
      <c r="A13" s="45"/>
      <c r="B13" s="42"/>
      <c r="C13" s="68"/>
      <c r="D13" s="68"/>
      <c r="E13" s="68"/>
      <c r="F13" s="42"/>
    </row>
    <row r="14" spans="1:6">
      <c r="A14" s="45"/>
      <c r="B14" s="60"/>
      <c r="C14" s="68"/>
      <c r="D14" s="68"/>
      <c r="E14" s="68"/>
      <c r="F14" s="60"/>
    </row>
    <row r="15" spans="1:6" ht="17.25" thickBot="1">
      <c r="A15" s="177"/>
      <c r="B15" s="62"/>
      <c r="C15" s="308"/>
      <c r="D15" s="308"/>
      <c r="E15" s="308"/>
      <c r="F15" s="62"/>
    </row>
    <row r="16" spans="1:6" ht="17.25" thickTop="1">
      <c r="A16" s="120" t="s">
        <v>277</v>
      </c>
      <c r="B16" s="187">
        <f>SUM(B4:B15)</f>
        <v>24000</v>
      </c>
      <c r="C16" s="53">
        <f>SUM(C4:C15)</f>
        <v>31500</v>
      </c>
      <c r="D16" s="53">
        <f>SUM(D4:D15)</f>
        <v>30000</v>
      </c>
      <c r="E16" s="53">
        <f>SUM(E4:E15)</f>
        <v>40000</v>
      </c>
      <c r="F16" s="187">
        <f>SUM(F4:F15)</f>
        <v>34000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</vt:i4>
      </vt:variant>
    </vt:vector>
  </HeadingPairs>
  <TitlesOfParts>
    <vt:vector size="55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TRAINING WORKSHEET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690 CONTINGENCY</vt:lpstr>
      <vt:lpstr>'642 LONGEVITY'!Print_Area</vt:lpstr>
      <vt:lpstr>'632 FIRE &amp; RESCUE TRAINING'!Print_Titles</vt:lpstr>
      <vt:lpstr>'641 BENEFITS'!Print_Titles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JJ Wittig</cp:lastModifiedBy>
  <cp:lastPrinted>2010-08-13T20:03:16Z</cp:lastPrinted>
  <dcterms:created xsi:type="dcterms:W3CDTF">2002-06-05T21:07:58Z</dcterms:created>
  <dcterms:modified xsi:type="dcterms:W3CDTF">2010-09-01T22:07:39Z</dcterms:modified>
</cp:coreProperties>
</file>