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PubEd,PR,PIO\Website\New Budgets\"/>
    </mc:Choice>
  </mc:AlternateContent>
  <bookViews>
    <workbookView xWindow="-135" yWindow="-150" windowWidth="12120" windowHeight="8130"/>
  </bookViews>
  <sheets>
    <sheet name="CATEGORIES" sheetId="1" r:id="rId1"/>
    <sheet name="1 CAPITAL EXPENDITURES" sheetId="37" r:id="rId2"/>
    <sheet name="2 APPARATUS PMTS." sheetId="8" r:id="rId3"/>
    <sheet name="3 FUEL" sheetId="52" r:id="rId4"/>
    <sheet name="3 FUEL WORKSHEET" sheetId="10" r:id="rId5"/>
    <sheet name="4 VEHICLE MAINTENANCE" sheetId="53" r:id="rId6"/>
    <sheet name="4 VEHICLE MNT WORKSHEET" sheetId="30" r:id="rId7"/>
    <sheet name="5 BLDG. MNT." sheetId="31" r:id="rId8"/>
    <sheet name="6 ALPHA PAGERS" sheetId="14" r:id="rId9"/>
    <sheet name="7 COMMUNICATION EQUIP." sheetId="32" r:id="rId10"/>
    <sheet name="8 OTHER EQUIP. MNT." sheetId="3" r:id="rId11"/>
    <sheet name="9 TELEPHONE" sheetId="15" r:id="rId12"/>
    <sheet name="10 UTILITIES" sheetId="16" r:id="rId13"/>
    <sheet name="11 SCBA" sheetId="36" r:id="rId14"/>
    <sheet name="12 INSURANCE" sheetId="7" r:id="rId15"/>
    <sheet name="13 DISPATCH" sheetId="27" r:id="rId16"/>
    <sheet name="14 PROFESSIONAL SERVICES" sheetId="17" r:id="rId17"/>
    <sheet name="15 FIRE TRAINING" sheetId="11" r:id="rId18"/>
    <sheet name="16 EMS TRAINING" sheetId="38" r:id="rId19"/>
    <sheet name="17 RESCUE TRAINING" sheetId="12" r:id="rId20"/>
    <sheet name="18 GENERAL TRAINING" sheetId="13" r:id="rId21"/>
    <sheet name="19 EMS SUPPLIES" sheetId="39" r:id="rId22"/>
    <sheet name="20 OFFICE SUPPLIES" sheetId="18" r:id="rId23"/>
    <sheet name="21 UNIFORMS" sheetId="55" r:id="rId24"/>
    <sheet name="21 UNIFORMS WORKSHEET" sheetId="33" r:id="rId25"/>
    <sheet name="22 REOCCURRING" sheetId="40" r:id="rId26"/>
    <sheet name="23 POSTAGE" sheetId="19" r:id="rId27"/>
    <sheet name="24 DUES" sheetId="20" r:id="rId28"/>
    <sheet name="25 VOLUNTEER RECOGNITION" sheetId="41" r:id="rId29"/>
    <sheet name="26 PAYROLL ADMIN" sheetId="49" r:id="rId30"/>
    <sheet name="26 PAYROLL LT" sheetId="54" r:id="rId31"/>
    <sheet name="26 PAYROLL FFS" sheetId="50" r:id="rId32"/>
    <sheet name="26 FF PAYSCALE" sheetId="56" r:id="rId33"/>
    <sheet name="27 PUBLIC EDUCATION" sheetId="42" r:id="rId34"/>
    <sheet name="28 BANK FEES" sheetId="21" r:id="rId35"/>
    <sheet name="30 INFECTION DISEASE" sheetId="22" r:id="rId36"/>
    <sheet name="31 REHAB SUPPLIES" sheetId="24" r:id="rId37"/>
    <sheet name="32 EMERGENCY FUND" sheetId="25" r:id="rId38"/>
    <sheet name="33 STATION SUPPLIES" sheetId="26" r:id="rId39"/>
    <sheet name="34 ANNUAL ADD &amp; REPLACE" sheetId="43" r:id="rId40"/>
    <sheet name="35 INFORMATION TECHNOLOGY" sheetId="46" r:id="rId41"/>
    <sheet name="36 WMD PREPARATION" sheetId="45" r:id="rId42"/>
    <sheet name="51 PROFESSIONAL SERVICES" sheetId="29" r:id="rId43"/>
    <sheet name="52 PUBLIC NOTICES" sheetId="28" r:id="rId44"/>
    <sheet name="53 Tax Assessment Fees" sheetId="2" r:id="rId45"/>
    <sheet name="54 Compensation" sheetId="6" r:id="rId46"/>
    <sheet name="55 TCESD BOND INSURANCE" sheetId="4" r:id="rId47"/>
    <sheet name="57 SUNSET VALLEY REIMBURSEMENT" sheetId="5" r:id="rId48"/>
    <sheet name="58 Bond Debt Services" sheetId="23" r:id="rId49"/>
    <sheet name="59 Sales Tax Election" sheetId="51" r:id="rId50"/>
  </sheets>
  <definedNames>
    <definedName name="_xlnm.Print_Area" localSheetId="1">'1 CAPITAL EXPENDITURES'!$A$1:$C$46</definedName>
    <definedName name="_xlnm.Print_Area" localSheetId="12">'10 UTILITIES'!$A$1:$C$39</definedName>
    <definedName name="_xlnm.Print_Area" localSheetId="13">'11 SCBA'!$A$1:$C$35</definedName>
    <definedName name="_xlnm.Print_Area" localSheetId="14">'12 INSURANCE'!$A$1:$E$25</definedName>
    <definedName name="_xlnm.Print_Area" localSheetId="15">'13 DISPATCH'!$A$1:$C$21</definedName>
    <definedName name="_xlnm.Print_Area" localSheetId="16">'14 PROFESSIONAL SERVICES'!$A$1:$C$36</definedName>
    <definedName name="_xlnm.Print_Area" localSheetId="18">'16 EMS TRAINING'!$A$1:$C$24</definedName>
    <definedName name="_xlnm.Print_Area" localSheetId="21">'19 EMS SUPPLIES'!$A$1:$C$35</definedName>
    <definedName name="_xlnm.Print_Area" localSheetId="2">'2 APPARATUS PMTS.'!$A$1:$C$36</definedName>
    <definedName name="_xlnm.Print_Area" localSheetId="22">'20 OFFICE SUPPLIES'!$A$1:$C$44</definedName>
    <definedName name="_xlnm.Print_Area" localSheetId="24">'21 UNIFORMS WORKSHEET'!$A$1:$E$57</definedName>
    <definedName name="_xlnm.Print_Area" localSheetId="25">'22 REOCCURRING'!$A$1:$C$40</definedName>
    <definedName name="_xlnm.Print_Area" localSheetId="26">'23 POSTAGE'!$A$1:$C$35</definedName>
    <definedName name="_xlnm.Print_Area" localSheetId="27">'24 DUES'!$A$1:$C$35</definedName>
    <definedName name="_xlnm.Print_Area" localSheetId="28">'25 VOLUNTEER RECOGNITION'!$A$1:$C$35</definedName>
    <definedName name="_xlnm.Print_Area" localSheetId="33">'27 PUBLIC EDUCATION'!$A$1:$C$42</definedName>
    <definedName name="_xlnm.Print_Area" localSheetId="34">'28 BANK FEES'!$A$1:$C$35</definedName>
    <definedName name="_xlnm.Print_Area" localSheetId="35">'30 INFECTION DISEASE'!$A$1:$C$35</definedName>
    <definedName name="_xlnm.Print_Area" localSheetId="36">'31 REHAB SUPPLIES'!$A$1:$C$35</definedName>
    <definedName name="_xlnm.Print_Area" localSheetId="37">'32 EMERGENCY FUND'!$A$1:$C$35</definedName>
    <definedName name="_xlnm.Print_Area" localSheetId="38">'33 STATION SUPPLIES'!$A$1:$C$35</definedName>
    <definedName name="_xlnm.Print_Area" localSheetId="39">'34 ANNUAL ADD &amp; REPLACE'!$A$1:$C$40</definedName>
    <definedName name="_xlnm.Print_Area" localSheetId="40">'35 INFORMATION TECHNOLOGY'!$A$1:$I$42</definedName>
    <definedName name="_xlnm.Print_Area" localSheetId="41">'36 WMD PREPARATION'!$A$1:$C$35</definedName>
    <definedName name="_xlnm.Print_Area" localSheetId="6">'4 VEHICLE MNT WORKSHEET'!$A$1:$N$33</definedName>
    <definedName name="_xlnm.Print_Area" localSheetId="7">'5 BLDG. MNT.'!$A$1:$C$36</definedName>
    <definedName name="_xlnm.Print_Area" localSheetId="42">'51 PROFESSIONAL SERVICES'!$A$1:$C$35</definedName>
    <definedName name="_xlnm.Print_Area" localSheetId="43">'52 PUBLIC NOTICES'!$A$1:$C$27</definedName>
    <definedName name="_xlnm.Print_Area" localSheetId="44">'53 Tax Assessment Fees'!$A$1:$C$35</definedName>
    <definedName name="_xlnm.Print_Area" localSheetId="45">'54 Compensation'!$A$1:$C$35</definedName>
    <definedName name="_xlnm.Print_Area" localSheetId="46">'55 TCESD BOND INSURANCE'!$A$1:$C$35</definedName>
    <definedName name="_xlnm.Print_Area" localSheetId="47">'57 SUNSET VALLEY REIMBURSEMENT'!$A$1:$C$35</definedName>
    <definedName name="_xlnm.Print_Area" localSheetId="48">'58 Bond Debt Services'!$A$1:$C$19</definedName>
    <definedName name="_xlnm.Print_Area" localSheetId="8">'6 ALPHA PAGERS'!$A$1:$C$40</definedName>
    <definedName name="_xlnm.Print_Area" localSheetId="9">'7 COMMUNICATION EQUIP.'!$A$1:$C$50</definedName>
    <definedName name="_xlnm.Print_Area" localSheetId="10">'8 OTHER EQUIP. MNT.'!$A$1:$C$40</definedName>
    <definedName name="_xlnm.Print_Area" localSheetId="11">'9 TELEPHONE'!$A$1:$C$29</definedName>
    <definedName name="_xlnm.Print_Area" localSheetId="0">CATEGORIES!$A$1:$E$58</definedName>
  </definedNames>
  <calcPr calcId="162913"/>
</workbook>
</file>

<file path=xl/calcChain.xml><?xml version="1.0" encoding="utf-8"?>
<calcChain xmlns="http://schemas.openxmlformats.org/spreadsheetml/2006/main">
  <c r="B42" i="37" l="1"/>
  <c r="B18" i="37"/>
  <c r="B30" i="37"/>
  <c r="B44" i="37"/>
  <c r="C18" i="37"/>
  <c r="C4" i="37" s="1"/>
  <c r="C42" i="37"/>
  <c r="C30" i="37"/>
  <c r="C21" i="16"/>
  <c r="B20" i="36"/>
  <c r="C20" i="36"/>
  <c r="B20" i="7"/>
  <c r="C20" i="7"/>
  <c r="B14" i="27"/>
  <c r="C14" i="27"/>
  <c r="B22" i="17"/>
  <c r="C22" i="17"/>
  <c r="B28" i="11"/>
  <c r="C28" i="11"/>
  <c r="B17" i="38"/>
  <c r="C17" i="38"/>
  <c r="B26" i="12"/>
  <c r="C26" i="12"/>
  <c r="B21" i="13"/>
  <c r="C21" i="13"/>
  <c r="B29" i="39"/>
  <c r="C29" i="39"/>
  <c r="C12" i="8"/>
  <c r="B12" i="8"/>
  <c r="B25" i="18"/>
  <c r="C25" i="18"/>
  <c r="C14" i="55"/>
  <c r="E4" i="33"/>
  <c r="E10" i="33" s="1"/>
  <c r="E5" i="33"/>
  <c r="E6" i="33"/>
  <c r="E7" i="33"/>
  <c r="E8" i="33"/>
  <c r="E13" i="33"/>
  <c r="E18" i="33" s="1"/>
  <c r="E14" i="33"/>
  <c r="E15" i="33"/>
  <c r="E16" i="33"/>
  <c r="E21" i="33"/>
  <c r="E22" i="33"/>
  <c r="E23" i="33"/>
  <c r="E25" i="33"/>
  <c r="E28" i="33"/>
  <c r="E29" i="33"/>
  <c r="E30" i="33"/>
  <c r="E31" i="33"/>
  <c r="E33" i="33"/>
  <c r="E36" i="33"/>
  <c r="E38" i="33" s="1"/>
  <c r="E41" i="33"/>
  <c r="E42" i="33"/>
  <c r="E43" i="33"/>
  <c r="E45" i="33"/>
  <c r="E48" i="33"/>
  <c r="E55" i="33" s="1"/>
  <c r="E49" i="33"/>
  <c r="E50" i="33"/>
  <c r="E51" i="33"/>
  <c r="E52" i="33"/>
  <c r="E53" i="33"/>
  <c r="B35" i="40"/>
  <c r="C35" i="40"/>
  <c r="C20" i="20"/>
  <c r="B20" i="41"/>
  <c r="C36" i="1" s="1"/>
  <c r="C18" i="41"/>
  <c r="C20" i="41" s="1"/>
  <c r="E19" i="56"/>
  <c r="E20" i="56"/>
  <c r="E21" i="56"/>
  <c r="E22" i="56"/>
  <c r="E23" i="56"/>
  <c r="E24" i="56"/>
  <c r="E18" i="56"/>
  <c r="D17" i="56"/>
  <c r="D18" i="56"/>
  <c r="D19" i="56"/>
  <c r="D20" i="56"/>
  <c r="D21" i="56"/>
  <c r="D22" i="56"/>
  <c r="D23" i="56"/>
  <c r="D24" i="56"/>
  <c r="D16" i="56"/>
  <c r="K15" i="49"/>
  <c r="T77" i="50"/>
  <c r="T27" i="54"/>
  <c r="I20" i="49"/>
  <c r="F4" i="49"/>
  <c r="H4" i="49" s="1"/>
  <c r="G4" i="49"/>
  <c r="F5" i="49"/>
  <c r="H5" i="49" s="1"/>
  <c r="L5" i="49" s="1"/>
  <c r="G5" i="49"/>
  <c r="F6" i="49"/>
  <c r="G6" i="49"/>
  <c r="H6" i="49"/>
  <c r="L6" i="49"/>
  <c r="F7" i="49"/>
  <c r="H7" i="49" s="1"/>
  <c r="G7" i="49"/>
  <c r="L7" i="49" s="1"/>
  <c r="F8" i="49"/>
  <c r="H8" i="49" s="1"/>
  <c r="L8" i="49" s="1"/>
  <c r="G8" i="49"/>
  <c r="F9" i="49"/>
  <c r="G9" i="49"/>
  <c r="H9" i="49"/>
  <c r="L9" i="49"/>
  <c r="F10" i="49"/>
  <c r="H10" i="49" s="1"/>
  <c r="G10" i="49"/>
  <c r="F11" i="49"/>
  <c r="H11" i="49" s="1"/>
  <c r="L11" i="49" s="1"/>
  <c r="G11" i="49"/>
  <c r="F12" i="49"/>
  <c r="G12" i="49"/>
  <c r="H12" i="49"/>
  <c r="L12" i="49"/>
  <c r="F13" i="49"/>
  <c r="H13" i="49" s="1"/>
  <c r="G13" i="49"/>
  <c r="F2" i="50"/>
  <c r="K2" i="50" s="1"/>
  <c r="O2" i="50" s="1"/>
  <c r="G2" i="50"/>
  <c r="J2" i="50"/>
  <c r="J5" i="50" s="1"/>
  <c r="N2" i="50"/>
  <c r="F3" i="50"/>
  <c r="K3" i="50" s="1"/>
  <c r="O3" i="50" s="1"/>
  <c r="G3" i="50"/>
  <c r="J3" i="50"/>
  <c r="N3" i="50"/>
  <c r="F4" i="50"/>
  <c r="K4" i="50" s="1"/>
  <c r="O4" i="50" s="1"/>
  <c r="G4" i="50"/>
  <c r="J4" i="50"/>
  <c r="N4" i="50"/>
  <c r="F7" i="50"/>
  <c r="G7" i="50"/>
  <c r="J7" i="50" s="1"/>
  <c r="F8" i="50"/>
  <c r="G8" i="50"/>
  <c r="J8" i="50" s="1"/>
  <c r="K8" i="50" s="1"/>
  <c r="F9" i="50"/>
  <c r="G9" i="50"/>
  <c r="J9" i="50" s="1"/>
  <c r="K9" i="50" s="1"/>
  <c r="F12" i="50"/>
  <c r="K12" i="50" s="1"/>
  <c r="O12" i="50" s="1"/>
  <c r="G12" i="50"/>
  <c r="J12" i="50"/>
  <c r="N12" i="50"/>
  <c r="F13" i="50"/>
  <c r="K13" i="50" s="1"/>
  <c r="O13" i="50" s="1"/>
  <c r="G13" i="50"/>
  <c r="J13" i="50"/>
  <c r="N13" i="50"/>
  <c r="F14" i="50"/>
  <c r="K14" i="50" s="1"/>
  <c r="O14" i="50" s="1"/>
  <c r="G14" i="50"/>
  <c r="J14" i="50"/>
  <c r="N14" i="50"/>
  <c r="F18" i="50"/>
  <c r="G18" i="50"/>
  <c r="J18" i="50" s="1"/>
  <c r="F19" i="50"/>
  <c r="G19" i="50"/>
  <c r="J19" i="50" s="1"/>
  <c r="K19" i="50" s="1"/>
  <c r="F20" i="50"/>
  <c r="G20" i="50"/>
  <c r="J20" i="50" s="1"/>
  <c r="K20" i="50" s="1"/>
  <c r="F21" i="50"/>
  <c r="G21" i="50"/>
  <c r="J21" i="50" s="1"/>
  <c r="K21" i="50" s="1"/>
  <c r="F25" i="50"/>
  <c r="K25" i="50" s="1"/>
  <c r="O25" i="50" s="1"/>
  <c r="G25" i="50"/>
  <c r="J25" i="50"/>
  <c r="N25" i="50"/>
  <c r="N29" i="50" s="1"/>
  <c r="F26" i="50"/>
  <c r="K26" i="50" s="1"/>
  <c r="O26" i="50" s="1"/>
  <c r="G26" i="50"/>
  <c r="J26" i="50"/>
  <c r="N26" i="50"/>
  <c r="F27" i="50"/>
  <c r="K27" i="50" s="1"/>
  <c r="O27" i="50" s="1"/>
  <c r="G27" i="50"/>
  <c r="J27" i="50"/>
  <c r="N27" i="50"/>
  <c r="F28" i="50"/>
  <c r="K28" i="50" s="1"/>
  <c r="O28" i="50" s="1"/>
  <c r="G28" i="50"/>
  <c r="J28" i="50"/>
  <c r="N28" i="50"/>
  <c r="F32" i="50"/>
  <c r="G32" i="50"/>
  <c r="N32" i="50" s="1"/>
  <c r="N36" i="50" s="1"/>
  <c r="F33" i="50"/>
  <c r="G33" i="50"/>
  <c r="N33" i="50" s="1"/>
  <c r="F34" i="50"/>
  <c r="G34" i="50"/>
  <c r="N34" i="50" s="1"/>
  <c r="F35" i="50"/>
  <c r="G35" i="50"/>
  <c r="N35" i="50" s="1"/>
  <c r="F39" i="50"/>
  <c r="K39" i="50" s="1"/>
  <c r="O39" i="50" s="1"/>
  <c r="G39" i="50"/>
  <c r="J39" i="50"/>
  <c r="J43" i="50" s="1"/>
  <c r="N39" i="50"/>
  <c r="F40" i="50"/>
  <c r="K40" i="50" s="1"/>
  <c r="O40" i="50" s="1"/>
  <c r="G40" i="50"/>
  <c r="J40" i="50"/>
  <c r="N40" i="50"/>
  <c r="F41" i="50"/>
  <c r="K41" i="50" s="1"/>
  <c r="O41" i="50" s="1"/>
  <c r="G41" i="50"/>
  <c r="J41" i="50"/>
  <c r="N41" i="50"/>
  <c r="F42" i="50"/>
  <c r="K42" i="50" s="1"/>
  <c r="O42" i="50" s="1"/>
  <c r="G42" i="50"/>
  <c r="J42" i="50"/>
  <c r="N42" i="50"/>
  <c r="F46" i="50"/>
  <c r="G46" i="50"/>
  <c r="J46" i="50" s="1"/>
  <c r="F47" i="50"/>
  <c r="G47" i="50"/>
  <c r="J47" i="50" s="1"/>
  <c r="K47" i="50" s="1"/>
  <c r="F48" i="50"/>
  <c r="G48" i="50"/>
  <c r="J48" i="50" s="1"/>
  <c r="K48" i="50" s="1"/>
  <c r="F49" i="50"/>
  <c r="G49" i="50"/>
  <c r="J49" i="50" s="1"/>
  <c r="K49" i="50" s="1"/>
  <c r="F50" i="50"/>
  <c r="G50" i="50"/>
  <c r="J50" i="50" s="1"/>
  <c r="K50" i="50" s="1"/>
  <c r="F54" i="50"/>
  <c r="K54" i="50" s="1"/>
  <c r="O54" i="50" s="1"/>
  <c r="G54" i="50"/>
  <c r="J54" i="50"/>
  <c r="N54" i="50"/>
  <c r="F55" i="50"/>
  <c r="K55" i="50" s="1"/>
  <c r="O55" i="50" s="1"/>
  <c r="G55" i="50"/>
  <c r="J55" i="50"/>
  <c r="N55" i="50"/>
  <c r="F56" i="50"/>
  <c r="K56" i="50" s="1"/>
  <c r="O56" i="50" s="1"/>
  <c r="G56" i="50"/>
  <c r="J56" i="50"/>
  <c r="N56" i="50"/>
  <c r="F60" i="50"/>
  <c r="G60" i="50"/>
  <c r="J60" i="50" s="1"/>
  <c r="F61" i="50"/>
  <c r="G61" i="50"/>
  <c r="J61" i="50" s="1"/>
  <c r="K61" i="50" s="1"/>
  <c r="F62" i="50"/>
  <c r="G62" i="50"/>
  <c r="J62" i="50" s="1"/>
  <c r="K62" i="50" s="1"/>
  <c r="F66" i="50"/>
  <c r="K66" i="50" s="1"/>
  <c r="O66" i="50" s="1"/>
  <c r="G66" i="50"/>
  <c r="J66" i="50"/>
  <c r="N66" i="50"/>
  <c r="N69" i="50" s="1"/>
  <c r="F67" i="50"/>
  <c r="K67" i="50" s="1"/>
  <c r="O67" i="50" s="1"/>
  <c r="G67" i="50"/>
  <c r="J67" i="50"/>
  <c r="N67" i="50"/>
  <c r="F68" i="50"/>
  <c r="K68" i="50" s="1"/>
  <c r="O68" i="50" s="1"/>
  <c r="G68" i="50"/>
  <c r="J68" i="50"/>
  <c r="N68" i="50"/>
  <c r="F72" i="50"/>
  <c r="G72" i="50"/>
  <c r="N72" i="50" s="1"/>
  <c r="F73" i="50"/>
  <c r="G73" i="50"/>
  <c r="N73" i="50" s="1"/>
  <c r="N75" i="50" s="1"/>
  <c r="F74" i="50"/>
  <c r="G74" i="50"/>
  <c r="N74" i="50" s="1"/>
  <c r="F2" i="54"/>
  <c r="K2" i="54" s="1"/>
  <c r="O2" i="54" s="1"/>
  <c r="J2" i="54"/>
  <c r="N2" i="54"/>
  <c r="F3" i="54"/>
  <c r="J3" i="54"/>
  <c r="K3" i="54" s="1"/>
  <c r="O3" i="54" s="1"/>
  <c r="N3" i="54"/>
  <c r="F4" i="54"/>
  <c r="J4" i="54"/>
  <c r="K4" i="54"/>
  <c r="O4" i="54" s="1"/>
  <c r="N4" i="54"/>
  <c r="F7" i="54"/>
  <c r="J7" i="54"/>
  <c r="K7" i="54"/>
  <c r="O7" i="54" s="1"/>
  <c r="N7" i="54"/>
  <c r="F8" i="54"/>
  <c r="K8" i="54" s="1"/>
  <c r="O8" i="54" s="1"/>
  <c r="J8" i="54"/>
  <c r="N8" i="54"/>
  <c r="F9" i="54"/>
  <c r="J9" i="54"/>
  <c r="K9" i="54"/>
  <c r="N9" i="54"/>
  <c r="O9" i="54"/>
  <c r="P9" i="54" s="1"/>
  <c r="F10" i="54"/>
  <c r="J10" i="54"/>
  <c r="K10" i="54"/>
  <c r="O10" i="54" s="1"/>
  <c r="N10" i="54"/>
  <c r="F13" i="54"/>
  <c r="J13" i="54"/>
  <c r="K13" i="54"/>
  <c r="O13" i="54" s="1"/>
  <c r="N13" i="54"/>
  <c r="F14" i="54"/>
  <c r="K14" i="54" s="1"/>
  <c r="O14" i="54" s="1"/>
  <c r="J14" i="54"/>
  <c r="N14" i="54"/>
  <c r="F15" i="54"/>
  <c r="J15" i="54"/>
  <c r="K15" i="54" s="1"/>
  <c r="O15" i="54" s="1"/>
  <c r="Q15" i="54" s="1"/>
  <c r="N15" i="54"/>
  <c r="F16" i="54"/>
  <c r="J16" i="54"/>
  <c r="K16" i="54"/>
  <c r="O16" i="54" s="1"/>
  <c r="N16" i="54"/>
  <c r="F15" i="49"/>
  <c r="F20" i="49" s="1"/>
  <c r="F23" i="49"/>
  <c r="P2" i="54"/>
  <c r="P4" i="54"/>
  <c r="F14" i="49"/>
  <c r="H14" i="49"/>
  <c r="I27" i="49"/>
  <c r="J69" i="50"/>
  <c r="N57" i="50"/>
  <c r="J57" i="50"/>
  <c r="N43" i="50"/>
  <c r="J29" i="50"/>
  <c r="N15" i="50"/>
  <c r="J15" i="50"/>
  <c r="N5" i="50"/>
  <c r="N5" i="54"/>
  <c r="N17" i="54"/>
  <c r="N11" i="54"/>
  <c r="J11" i="54"/>
  <c r="C27" i="42"/>
  <c r="B27" i="42"/>
  <c r="C24" i="21"/>
  <c r="B24" i="21"/>
  <c r="C15" i="52"/>
  <c r="H13" i="10"/>
  <c r="B6" i="10"/>
  <c r="D6" i="10"/>
  <c r="F6" i="10"/>
  <c r="N6" i="10" s="1"/>
  <c r="H6" i="10"/>
  <c r="J6" i="10"/>
  <c r="L6" i="10"/>
  <c r="C23" i="22"/>
  <c r="C24" i="24"/>
  <c r="B24" i="24"/>
  <c r="C19" i="26"/>
  <c r="B26" i="26"/>
  <c r="B38" i="43"/>
  <c r="C38" i="43"/>
  <c r="B39" i="46"/>
  <c r="C45" i="1" s="1"/>
  <c r="C39" i="46"/>
  <c r="C20" i="45"/>
  <c r="B20" i="30"/>
  <c r="C20" i="30"/>
  <c r="D20" i="30"/>
  <c r="E20" i="30"/>
  <c r="F20" i="30"/>
  <c r="G20" i="30"/>
  <c r="H20" i="30"/>
  <c r="I20" i="30"/>
  <c r="J20" i="30"/>
  <c r="K20" i="30"/>
  <c r="L20" i="30"/>
  <c r="M20" i="30"/>
  <c r="N20" i="30"/>
  <c r="B20" i="31"/>
  <c r="B24" i="31"/>
  <c r="C16" i="1" s="1"/>
  <c r="C20" i="31"/>
  <c r="C24" i="31" s="1"/>
  <c r="C26" i="29"/>
  <c r="B26" i="29"/>
  <c r="B26" i="28"/>
  <c r="C12" i="28"/>
  <c r="C26" i="28" s="1"/>
  <c r="C21" i="28"/>
  <c r="C20" i="2"/>
  <c r="B12" i="6"/>
  <c r="C12" i="4"/>
  <c r="B12" i="4"/>
  <c r="C52" i="1" s="1"/>
  <c r="B11" i="5"/>
  <c r="C11" i="5"/>
  <c r="B18" i="23"/>
  <c r="C18" i="23"/>
  <c r="B26" i="51"/>
  <c r="B18" i="14"/>
  <c r="B20" i="14" s="1"/>
  <c r="C17" i="1" s="1"/>
  <c r="C18" i="14"/>
  <c r="C20" i="14"/>
  <c r="B26" i="32"/>
  <c r="C26" i="32"/>
  <c r="B17" i="3"/>
  <c r="C19" i="1" s="1"/>
  <c r="C17" i="3"/>
  <c r="B16" i="15"/>
  <c r="C16" i="15"/>
  <c r="C49" i="1"/>
  <c r="C25" i="1"/>
  <c r="C48" i="1"/>
  <c r="C8" i="1"/>
  <c r="D57" i="1"/>
  <c r="C46" i="1"/>
  <c r="C44" i="1"/>
  <c r="C42" i="1"/>
  <c r="C40" i="1"/>
  <c r="C39" i="1"/>
  <c r="C43" i="1"/>
  <c r="C38" i="1"/>
  <c r="C35" i="1"/>
  <c r="C33" i="1"/>
  <c r="D8" i="1"/>
  <c r="C34" i="1"/>
  <c r="C31" i="1"/>
  <c r="C30" i="1"/>
  <c r="C29" i="1"/>
  <c r="C28" i="1"/>
  <c r="C27" i="1"/>
  <c r="C26" i="1"/>
  <c r="C24" i="1"/>
  <c r="C23" i="1"/>
  <c r="C22" i="1"/>
  <c r="C15" i="1"/>
  <c r="C14" i="1"/>
  <c r="C18" i="1"/>
  <c r="C21" i="1"/>
  <c r="C20" i="1"/>
  <c r="C50" i="1"/>
  <c r="C55" i="1"/>
  <c r="C54" i="1"/>
  <c r="C41" i="1"/>
  <c r="C12" i="1"/>
  <c r="C13" i="1"/>
  <c r="C51" i="1"/>
  <c r="P3" i="54" l="1"/>
  <c r="U3" i="54" s="1"/>
  <c r="Q3" i="54"/>
  <c r="K18" i="50"/>
  <c r="J22" i="50"/>
  <c r="K7" i="50"/>
  <c r="O7" i="50" s="1"/>
  <c r="J10" i="50"/>
  <c r="U13" i="54"/>
  <c r="O17" i="54"/>
  <c r="P13" i="54"/>
  <c r="Q42" i="50"/>
  <c r="U42" i="50" s="1"/>
  <c r="P42" i="50"/>
  <c r="Q25" i="50"/>
  <c r="O29" i="50"/>
  <c r="P25" i="50"/>
  <c r="U25" i="50" s="1"/>
  <c r="U4" i="50"/>
  <c r="Q4" i="50"/>
  <c r="P4" i="50"/>
  <c r="K46" i="50"/>
  <c r="J51" i="50"/>
  <c r="Q4" i="54"/>
  <c r="U4" i="54" s="1"/>
  <c r="U40" i="50"/>
  <c r="Q40" i="50"/>
  <c r="P40" i="50"/>
  <c r="U2" i="50"/>
  <c r="O5" i="50"/>
  <c r="P2" i="50"/>
  <c r="Q2" i="50"/>
  <c r="K60" i="50"/>
  <c r="J63" i="50"/>
  <c r="O20" i="50"/>
  <c r="L13" i="49"/>
  <c r="L4" i="49"/>
  <c r="P55" i="50"/>
  <c r="U55" i="50" s="1"/>
  <c r="Q55" i="50"/>
  <c r="P28" i="50"/>
  <c r="U28" i="50" s="1"/>
  <c r="Q28" i="50"/>
  <c r="P8" i="54"/>
  <c r="Q8" i="54"/>
  <c r="U8" i="54"/>
  <c r="P56" i="50"/>
  <c r="U56" i="50" s="1"/>
  <c r="Q56" i="50"/>
  <c r="P26" i="50"/>
  <c r="Q26" i="50"/>
  <c r="U26" i="50"/>
  <c r="C25" i="26"/>
  <c r="C26" i="26"/>
  <c r="Q13" i="54"/>
  <c r="P14" i="54"/>
  <c r="Q14" i="54"/>
  <c r="U14" i="54"/>
  <c r="P10" i="54"/>
  <c r="U10" i="54" s="1"/>
  <c r="Q10" i="54"/>
  <c r="P7" i="54"/>
  <c r="Q7" i="54"/>
  <c r="O11" i="54"/>
  <c r="Q2" i="54"/>
  <c r="U2" i="54"/>
  <c r="O5" i="54"/>
  <c r="O69" i="50"/>
  <c r="P66" i="50"/>
  <c r="U66" i="50" s="1"/>
  <c r="U69" i="50" s="1"/>
  <c r="Q66" i="50"/>
  <c r="P54" i="50"/>
  <c r="U54" i="50" s="1"/>
  <c r="Q54" i="50"/>
  <c r="O57" i="50"/>
  <c r="P41" i="50"/>
  <c r="U41" i="50" s="1"/>
  <c r="Q41" i="50"/>
  <c r="Q27" i="50"/>
  <c r="P27" i="50"/>
  <c r="U27" i="50" s="1"/>
  <c r="P13" i="50"/>
  <c r="U13" i="50" s="1"/>
  <c r="Q13" i="50"/>
  <c r="P3" i="50"/>
  <c r="Q3" i="50"/>
  <c r="U3" i="50"/>
  <c r="E57" i="33"/>
  <c r="B14" i="55" s="1"/>
  <c r="C32" i="1" s="1"/>
  <c r="I23" i="30"/>
  <c r="U15" i="54"/>
  <c r="P15" i="54"/>
  <c r="Q67" i="50"/>
  <c r="P39" i="50"/>
  <c r="U39" i="50" s="1"/>
  <c r="Q39" i="50"/>
  <c r="O43" i="50"/>
  <c r="P14" i="50"/>
  <c r="Q14" i="50"/>
  <c r="U14" i="50"/>
  <c r="P16" i="54"/>
  <c r="U16" i="54" s="1"/>
  <c r="Q16" i="54"/>
  <c r="P68" i="50"/>
  <c r="Q68" i="50"/>
  <c r="U68" i="50"/>
  <c r="P12" i="50"/>
  <c r="U12" i="50" s="1"/>
  <c r="U15" i="50" s="1"/>
  <c r="Q12" i="50"/>
  <c r="O15" i="50"/>
  <c r="P67" i="50"/>
  <c r="U67" i="50" s="1"/>
  <c r="L10" i="49"/>
  <c r="J17" i="54"/>
  <c r="Q9" i="54"/>
  <c r="U9" i="54" s="1"/>
  <c r="J74" i="50"/>
  <c r="K74" i="50" s="1"/>
  <c r="O74" i="50" s="1"/>
  <c r="J73" i="50"/>
  <c r="K73" i="50" s="1"/>
  <c r="O73" i="50" s="1"/>
  <c r="J72" i="50"/>
  <c r="N62" i="50"/>
  <c r="O62" i="50" s="1"/>
  <c r="N61" i="50"/>
  <c r="O61" i="50" s="1"/>
  <c r="N60" i="50"/>
  <c r="J35" i="50"/>
  <c r="K35" i="50" s="1"/>
  <c r="O35" i="50" s="1"/>
  <c r="J34" i="50"/>
  <c r="K34" i="50" s="1"/>
  <c r="O34" i="50" s="1"/>
  <c r="J33" i="50"/>
  <c r="K33" i="50" s="1"/>
  <c r="O33" i="50" s="1"/>
  <c r="J32" i="50"/>
  <c r="N21" i="50"/>
  <c r="O21" i="50" s="1"/>
  <c r="N20" i="50"/>
  <c r="N19" i="50"/>
  <c r="O19" i="50" s="1"/>
  <c r="N18" i="50"/>
  <c r="J5" i="54"/>
  <c r="N50" i="50"/>
  <c r="O50" i="50" s="1"/>
  <c r="N49" i="50"/>
  <c r="O49" i="50" s="1"/>
  <c r="N48" i="50"/>
  <c r="O48" i="50" s="1"/>
  <c r="N47" i="50"/>
  <c r="O47" i="50" s="1"/>
  <c r="N46" i="50"/>
  <c r="N9" i="50"/>
  <c r="O9" i="50" s="1"/>
  <c r="N8" i="50"/>
  <c r="O8" i="50" s="1"/>
  <c r="N7" i="50"/>
  <c r="C44" i="37"/>
  <c r="P61" i="50" l="1"/>
  <c r="Q61" i="50"/>
  <c r="U61" i="50"/>
  <c r="Q8" i="50"/>
  <c r="P8" i="50"/>
  <c r="U8" i="50" s="1"/>
  <c r="P62" i="50"/>
  <c r="U62" i="50" s="1"/>
  <c r="Q62" i="50"/>
  <c r="P9" i="50"/>
  <c r="U9" i="50" s="1"/>
  <c r="Q9" i="50"/>
  <c r="P48" i="50"/>
  <c r="Q48" i="50"/>
  <c r="U48" i="50"/>
  <c r="Q49" i="50"/>
  <c r="P49" i="50"/>
  <c r="U49" i="50" s="1"/>
  <c r="U57" i="50"/>
  <c r="U29" i="50"/>
  <c r="P21" i="50"/>
  <c r="U21" i="50" s="1"/>
  <c r="Q21" i="50"/>
  <c r="P50" i="50"/>
  <c r="Q50" i="50"/>
  <c r="U50" i="50"/>
  <c r="Q47" i="50"/>
  <c r="U47" i="50"/>
  <c r="P47" i="50"/>
  <c r="P19" i="50"/>
  <c r="Q19" i="50"/>
  <c r="U19" i="50"/>
  <c r="U43" i="50"/>
  <c r="N63" i="50"/>
  <c r="U5" i="54"/>
  <c r="U17" i="54"/>
  <c r="J36" i="50"/>
  <c r="J77" i="50" s="1"/>
  <c r="K32" i="50"/>
  <c r="O32" i="50" s="1"/>
  <c r="U20" i="50"/>
  <c r="Q20" i="50"/>
  <c r="P20" i="50"/>
  <c r="N10" i="50"/>
  <c r="P7" i="50"/>
  <c r="U7" i="50" s="1"/>
  <c r="Q7" i="50"/>
  <c r="O10" i="50"/>
  <c r="P33" i="50"/>
  <c r="Q33" i="50"/>
  <c r="U33" i="50"/>
  <c r="J75" i="50"/>
  <c r="K72" i="50"/>
  <c r="O72" i="50" s="1"/>
  <c r="U5" i="50"/>
  <c r="N51" i="50"/>
  <c r="N22" i="50"/>
  <c r="P34" i="50"/>
  <c r="U34" i="50" s="1"/>
  <c r="Q34" i="50"/>
  <c r="P73" i="50"/>
  <c r="Q73" i="50"/>
  <c r="U73" i="50"/>
  <c r="U7" i="54"/>
  <c r="U11" i="54" s="1"/>
  <c r="O46" i="50"/>
  <c r="O18" i="50"/>
  <c r="P35" i="50"/>
  <c r="U35" i="50" s="1"/>
  <c r="Q35" i="50"/>
  <c r="P74" i="50"/>
  <c r="U74" i="50" s="1"/>
  <c r="Q74" i="50"/>
  <c r="O27" i="54"/>
  <c r="O29" i="54" s="1"/>
  <c r="L15" i="49"/>
  <c r="O60" i="50"/>
  <c r="U10" i="50" l="1"/>
  <c r="P72" i="50"/>
  <c r="Q72" i="50"/>
  <c r="O75" i="50"/>
  <c r="U72" i="50"/>
  <c r="U75" i="50" s="1"/>
  <c r="O22" i="50"/>
  <c r="O77" i="50" s="1"/>
  <c r="O80" i="50" s="1"/>
  <c r="F19" i="49" s="1"/>
  <c r="F26" i="49" s="1"/>
  <c r="P18" i="50"/>
  <c r="U18" i="50" s="1"/>
  <c r="U22" i="50" s="1"/>
  <c r="Q18" i="50"/>
  <c r="P46" i="50"/>
  <c r="U46" i="50" s="1"/>
  <c r="U51" i="50" s="1"/>
  <c r="Q46" i="50"/>
  <c r="O51" i="50"/>
  <c r="P32" i="50"/>
  <c r="Q32" i="50"/>
  <c r="O36" i="50"/>
  <c r="U32" i="50"/>
  <c r="U36" i="50" s="1"/>
  <c r="O63" i="50"/>
  <c r="P60" i="50"/>
  <c r="U60" i="50" s="1"/>
  <c r="U63" i="50" s="1"/>
  <c r="Q60" i="50"/>
  <c r="U29" i="54"/>
  <c r="N77" i="50"/>
  <c r="U77" i="50" l="1"/>
  <c r="I19" i="49" s="1"/>
  <c r="I22" i="49" s="1"/>
  <c r="C37" i="1" s="1"/>
  <c r="C57" i="1" s="1"/>
</calcChain>
</file>

<file path=xl/sharedStrings.xml><?xml version="1.0" encoding="utf-8"?>
<sst xmlns="http://schemas.openxmlformats.org/spreadsheetml/2006/main" count="1060" uniqueCount="610">
  <si>
    <t>SOURCE OF INCOME</t>
  </si>
  <si>
    <t>Anticipated Tax Revenue</t>
  </si>
  <si>
    <t>Interest Income</t>
  </si>
  <si>
    <t>TOTAL</t>
  </si>
  <si>
    <t xml:space="preserve">BUDGET </t>
  </si>
  <si>
    <t>BUDGET CATEGORY</t>
  </si>
  <si>
    <t>#</t>
  </si>
  <si>
    <t>Budget</t>
  </si>
  <si>
    <t>Capital Expenditures</t>
  </si>
  <si>
    <t>Fuel</t>
  </si>
  <si>
    <t>Vehicle Maintenance</t>
  </si>
  <si>
    <t>Building Maintenance</t>
  </si>
  <si>
    <t>Alpha Pagers</t>
  </si>
  <si>
    <t>Communication Equip. Maint</t>
  </si>
  <si>
    <t>Other Equip. Maintenance</t>
  </si>
  <si>
    <t>Telephone</t>
  </si>
  <si>
    <t>Utilities</t>
  </si>
  <si>
    <t>SCBA Maintenance</t>
  </si>
  <si>
    <t>Insurance</t>
  </si>
  <si>
    <t>Dispatch</t>
  </si>
  <si>
    <t>Training- Fire</t>
  </si>
  <si>
    <t>Training - EMS</t>
  </si>
  <si>
    <t>Training - Rescue</t>
  </si>
  <si>
    <t>Training - General</t>
  </si>
  <si>
    <t>Supplies - EMS</t>
  </si>
  <si>
    <t>Uniforms</t>
  </si>
  <si>
    <t>Reoccurring Expenses</t>
  </si>
  <si>
    <t>Postage/Handling</t>
  </si>
  <si>
    <t>Dues/Services</t>
  </si>
  <si>
    <t>Volunteer Recognition</t>
  </si>
  <si>
    <t>Payroll</t>
  </si>
  <si>
    <t>Public Education</t>
  </si>
  <si>
    <t>Bank Fees</t>
  </si>
  <si>
    <t>Infectious Disease Control</t>
  </si>
  <si>
    <t>Rehab Supply</t>
  </si>
  <si>
    <t>Emergency Fund</t>
  </si>
  <si>
    <t>Station Supplies</t>
  </si>
  <si>
    <t>Annual Add &amp; Replace</t>
  </si>
  <si>
    <t>Information Technology</t>
  </si>
  <si>
    <t>WMD Preparation</t>
  </si>
  <si>
    <t>TCESD Compensation</t>
  </si>
  <si>
    <t>TCESD Bond Insurance</t>
  </si>
  <si>
    <t>Sunset Valley Reimbursement</t>
  </si>
  <si>
    <t>TOTALS</t>
  </si>
  <si>
    <t xml:space="preserve"> </t>
  </si>
  <si>
    <t>Description</t>
  </si>
  <si>
    <t>1st Quarter</t>
  </si>
  <si>
    <t>2nd Quarter</t>
  </si>
  <si>
    <t>3rd Quarter</t>
  </si>
  <si>
    <t>4th Quarter</t>
  </si>
  <si>
    <t>Barton Creek Temporary Station</t>
  </si>
  <si>
    <t>Wells Fargo HMM</t>
  </si>
  <si>
    <t>SUNSET VALLEY REIMBURSMENT</t>
  </si>
  <si>
    <t>Sunset Valley 2001 taxes</t>
  </si>
  <si>
    <t>BOND INSURANCE</t>
  </si>
  <si>
    <t>54 TCESD COMMISSIONER COMPENSATION</t>
  </si>
  <si>
    <t>20 meetings x 5 Commissioners @ $50.00 ea.</t>
  </si>
  <si>
    <t>EMPLOYEE HEALTH/DENTAL/LIFE &amp; AD &amp; D</t>
  </si>
  <si>
    <t>WORKER'S COMP - ADMINISTRATIVE</t>
  </si>
  <si>
    <t>WORKER'S COMP - OPERATIONAL</t>
  </si>
  <si>
    <t>GENERAL LIABILITY/PROPERTY</t>
  </si>
  <si>
    <t>AUTOMOBILE</t>
  </si>
  <si>
    <t>ACCIDENT &amp; SICKNESS</t>
  </si>
  <si>
    <t>La Salle National Bank E302 &amp; E306</t>
  </si>
  <si>
    <t>La Salle National Bank R305</t>
  </si>
  <si>
    <t>Debt Service</t>
  </si>
  <si>
    <t>May</t>
  </si>
  <si>
    <t>April</t>
  </si>
  <si>
    <t>March</t>
  </si>
  <si>
    <t>February</t>
  </si>
  <si>
    <t>January</t>
  </si>
  <si>
    <t>December</t>
  </si>
  <si>
    <t>November</t>
  </si>
  <si>
    <t>October</t>
  </si>
  <si>
    <t>June</t>
  </si>
  <si>
    <t>Monthly Training (12)</t>
  </si>
  <si>
    <t>Winter Training (A&amp;M)</t>
  </si>
  <si>
    <t>Minimums Class</t>
  </si>
  <si>
    <t>Propane Training (AFD)</t>
  </si>
  <si>
    <t>Basic Certification Class</t>
  </si>
  <si>
    <t>Driver/Operator Certification Class</t>
  </si>
  <si>
    <t>Books and Manuals</t>
  </si>
  <si>
    <t>Problem Solvers Class</t>
  </si>
  <si>
    <t>Basic High Angle Class</t>
  </si>
  <si>
    <t>Basic Water Rescue</t>
  </si>
  <si>
    <t>Vehicle Extrication Class</t>
  </si>
  <si>
    <t>Other Rescue Classes</t>
  </si>
  <si>
    <t>Texas Forest Service Classes</t>
  </si>
  <si>
    <t>Texas Association of Fire Educators Conference</t>
  </si>
  <si>
    <t>FDIC West</t>
  </si>
  <si>
    <t>Expenses for FDIC West</t>
  </si>
  <si>
    <t>TCFP Inspector Class</t>
  </si>
  <si>
    <t>?</t>
  </si>
  <si>
    <t>Ric Training</t>
  </si>
  <si>
    <t>Misc Seminars/Outside training</t>
  </si>
  <si>
    <t>July</t>
  </si>
  <si>
    <t>August</t>
  </si>
  <si>
    <t>September</t>
  </si>
  <si>
    <t>HazMat Training</t>
  </si>
  <si>
    <t>Administrative Training/Seminars</t>
  </si>
  <si>
    <t>Budget Amount</t>
  </si>
  <si>
    <t>Totals</t>
  </si>
  <si>
    <t>Sub-total</t>
  </si>
  <si>
    <t>July estimate</t>
  </si>
  <si>
    <t>August estimate</t>
  </si>
  <si>
    <t>September estimate</t>
  </si>
  <si>
    <t>Blakeslee, Monzingo &amp; Co. -AUDIT</t>
  </si>
  <si>
    <t>Consultations</t>
  </si>
  <si>
    <t>Increase to cover Bond issuance</t>
  </si>
  <si>
    <t>July average</t>
  </si>
  <si>
    <t>August average</t>
  </si>
  <si>
    <t>September average</t>
  </si>
  <si>
    <t>5% increase</t>
  </si>
  <si>
    <t>Fire/EMS Subscriptions</t>
  </si>
  <si>
    <t>Certifications</t>
  </si>
  <si>
    <t>Sam's Club</t>
  </si>
  <si>
    <t>Quick Book Checks</t>
  </si>
  <si>
    <t>Misc. fees</t>
  </si>
  <si>
    <t>Apparatus Payments</t>
  </si>
  <si>
    <t>Bond Debt Service</t>
  </si>
  <si>
    <t>Ice</t>
  </si>
  <si>
    <t>Rehab Towels</t>
  </si>
  <si>
    <t>On Scene Rehab Supplies</t>
  </si>
  <si>
    <t>Meals on scene</t>
  </si>
  <si>
    <t>1ST QUARTER</t>
  </si>
  <si>
    <t>2ND QUARTER</t>
  </si>
  <si>
    <t>3RD QUARTER</t>
  </si>
  <si>
    <t>4TH QUARTER</t>
  </si>
  <si>
    <t>ESD postings</t>
  </si>
  <si>
    <t>Employment Ads</t>
  </si>
  <si>
    <t>Notice of Public Hearing</t>
  </si>
  <si>
    <t>Notice of Meeting to Vote</t>
  </si>
  <si>
    <t>Gilleland Creek Press - Misc. publications</t>
  </si>
  <si>
    <t>District wide Quarterly Mail outs (newsletters)</t>
  </si>
  <si>
    <t>Gilleland Creek Press fee per issue</t>
  </si>
  <si>
    <t>Printing per issue</t>
  </si>
  <si>
    <t>Mail Routing per issue</t>
  </si>
  <si>
    <t>Processing per issue</t>
  </si>
  <si>
    <t>Postage per issue</t>
  </si>
  <si>
    <t>Survey</t>
  </si>
  <si>
    <t>Engineering/subdivision</t>
  </si>
  <si>
    <t>COA Fees</t>
  </si>
  <si>
    <t>Geotechnical</t>
  </si>
  <si>
    <t>Detention Engineering</t>
  </si>
  <si>
    <t>Building &amp; site preliminary</t>
  </si>
  <si>
    <t>Plans &amp; Specs</t>
  </si>
  <si>
    <t>Bid Process</t>
  </si>
  <si>
    <t>Contract Admin</t>
  </si>
  <si>
    <t>Building Permit</t>
  </si>
  <si>
    <t>COA Permit</t>
  </si>
  <si>
    <t>ESD Tex Exchange</t>
  </si>
  <si>
    <t>T311</t>
  </si>
  <si>
    <t>B301</t>
  </si>
  <si>
    <t>B303</t>
  </si>
  <si>
    <t>E302</t>
  </si>
  <si>
    <t>OIL CHANGES &amp; FILTERS</t>
  </si>
  <si>
    <t>INSPECTIONS</t>
  </si>
  <si>
    <t>BRAKE INSPECTIONS</t>
  </si>
  <si>
    <t>TRANSMISSION SERVICE</t>
  </si>
  <si>
    <t>WIPER REFILLS</t>
  </si>
  <si>
    <t>BATTERIES</t>
  </si>
  <si>
    <t>BULBS &amp; HEADLIGHTS</t>
  </si>
  <si>
    <t>CODE 3 LIGHTING</t>
  </si>
  <si>
    <t>TIRES</t>
  </si>
  <si>
    <t>TIRE REPAIR</t>
  </si>
  <si>
    <t>BRAKE REPAIR</t>
  </si>
  <si>
    <t>CLUTCH &amp; TRANSMISSION</t>
  </si>
  <si>
    <t>MISC.</t>
  </si>
  <si>
    <t>Overhead Door Repair</t>
  </si>
  <si>
    <t>A/C Service</t>
  </si>
  <si>
    <t>Exterminator</t>
  </si>
  <si>
    <t>Misc. Repairs</t>
  </si>
  <si>
    <t>Repeater Maintenance</t>
  </si>
  <si>
    <t>Radio Maintenance</t>
  </si>
  <si>
    <t>Misc. Radio Parts</t>
  </si>
  <si>
    <t>Replacement HT 1250 Batteries</t>
  </si>
  <si>
    <t>Replacement HT 1000 Batteries</t>
  </si>
  <si>
    <t>Duty Engine Hurst Power Unit maint.</t>
  </si>
  <si>
    <t>R 305 Hurst Power Unit maint.</t>
  </si>
  <si>
    <t>Chain saw tuneup</t>
  </si>
  <si>
    <t xml:space="preserve">Small Engine Tune-up </t>
  </si>
  <si>
    <t>Pump Maintenance</t>
  </si>
  <si>
    <t>Miller Station Generator Maintenance</t>
  </si>
  <si>
    <t>Lawn Equipment Maintenance</t>
  </si>
  <si>
    <t>Small Engine Parts</t>
  </si>
  <si>
    <t>FULL-TIME FIREFIGHTER</t>
  </si>
  <si>
    <t>Item</t>
  </si>
  <si>
    <t>#FF</t>
  </si>
  <si>
    <t>Quantity</t>
  </si>
  <si>
    <t xml:space="preserve">Cost </t>
  </si>
  <si>
    <t>Total</t>
  </si>
  <si>
    <t>Nomex Shirt</t>
  </si>
  <si>
    <t>Nomex Pants</t>
  </si>
  <si>
    <t>Tee-Shirt</t>
  </si>
  <si>
    <t>Polo Shirt</t>
  </si>
  <si>
    <t>BDU Pants</t>
  </si>
  <si>
    <t>PART-TIME FIGHTER</t>
  </si>
  <si>
    <t>MAINTANCE TECHS</t>
  </si>
  <si>
    <t>OFFICE STAFF</t>
  </si>
  <si>
    <t>VOLUNTEER UNIFORMS</t>
  </si>
  <si>
    <t>Tee-Shirts</t>
  </si>
  <si>
    <t>Jackets</t>
  </si>
  <si>
    <t>Badges</t>
  </si>
  <si>
    <t>RATE</t>
  </si>
  <si>
    <t>Paychex fees 125 Plan</t>
  </si>
  <si>
    <t>Paychex payroll fees</t>
  </si>
  <si>
    <t>Quarterly Air Test</t>
  </si>
  <si>
    <t>Annual SCBA Test</t>
  </si>
  <si>
    <t>Cylinder Hydro  (70 x $25)</t>
  </si>
  <si>
    <t>Misc. SCBA Parts</t>
  </si>
  <si>
    <t>Semiannual Cascade Maintenance</t>
  </si>
  <si>
    <t>Structural Turnout Coats (5)</t>
  </si>
  <si>
    <t>Structural Turnout Pants (5)</t>
  </si>
  <si>
    <t>Wildland Turnout Coats (5)</t>
  </si>
  <si>
    <t>Wildland Turnout Pants (5)</t>
  </si>
  <si>
    <t>1.5" Structural Nozzles (2)</t>
  </si>
  <si>
    <t>HT750 Handheld Radio (5)</t>
  </si>
  <si>
    <t>Oxygen Cylinders (5)</t>
  </si>
  <si>
    <t>Structural Helmets w/ Faceshields (10)</t>
  </si>
  <si>
    <t>Wildland Helmets (10)</t>
  </si>
  <si>
    <t>Thermal Imaging Camera</t>
  </si>
  <si>
    <t>3rd &amp; 4th Quarter</t>
  </si>
  <si>
    <t>EMS SUPPLIES   2219000</t>
  </si>
  <si>
    <t>Paramedic Course Reimbursement</t>
  </si>
  <si>
    <t>EMT Course ( 4 students)</t>
  </si>
  <si>
    <t>EMT Intermediate/Paramedic Class</t>
  </si>
  <si>
    <t>PHTLS, CPR, BTLS, AED Courses</t>
  </si>
  <si>
    <t xml:space="preserve">CE Training for Paid/Volunteer </t>
  </si>
  <si>
    <t>BP Cuffs, Splints &amp; Stethoscopes, Etc.</t>
  </si>
  <si>
    <t xml:space="preserve">Spinal Immob. Equipment- C-Collars, Head Blocks, Etc. </t>
  </si>
  <si>
    <t>Misc. Supplies- Penlights, Scissors, Etc</t>
  </si>
  <si>
    <t>Gloves</t>
  </si>
  <si>
    <t>Oxygen Delivery Devices- Bag Valve Masks, Non-Rebreather Masks, Etc.</t>
  </si>
  <si>
    <t>Soft Supplies-Bandages, Guaze, 4x4s, Etc.</t>
  </si>
  <si>
    <t>Biohazard &amp; Decontamination Supplies- Vionex, Gowns, Etc.</t>
  </si>
  <si>
    <t>Tape</t>
  </si>
  <si>
    <t>BLS Kits *5 to include medical bags, O2 aspirators, O2 Regulators</t>
  </si>
  <si>
    <t>Glucometer Supplies - strips, lancets, etc</t>
  </si>
  <si>
    <t>BLS Drugs - Baby Aspirin, oral glucose, etc</t>
  </si>
  <si>
    <t>Helmet and Window Stickers</t>
  </si>
  <si>
    <t>SOP Copies</t>
  </si>
  <si>
    <t>Ozarka Water</t>
  </si>
  <si>
    <t>Replacement tool for apparatus</t>
  </si>
  <si>
    <t>Class A Foam (20 - 5 gal)</t>
  </si>
  <si>
    <t>Replacement Wildland hand tools</t>
  </si>
  <si>
    <t>Color copies</t>
  </si>
  <si>
    <t>Passport Safety Tags</t>
  </si>
  <si>
    <t>Nomex Hoods (25)</t>
  </si>
  <si>
    <t>Wildland turnout gloves (30)</t>
  </si>
  <si>
    <t>Structural turnout gloves (30)</t>
  </si>
  <si>
    <t>Wildland Goggles (15)</t>
  </si>
  <si>
    <t>Faceshields for structural helmets (10)</t>
  </si>
  <si>
    <t>Misc. tools and parts</t>
  </si>
  <si>
    <t>Incident Picture Processing and Film</t>
  </si>
  <si>
    <t>Oak Hill hosted CAFCA meeting</t>
  </si>
  <si>
    <t>Praxair Oxygen bottle</t>
  </si>
  <si>
    <t>William Scotsman - BC Station Trailer</t>
  </si>
  <si>
    <t>Oak Hill Christmas Party</t>
  </si>
  <si>
    <t>Christmas Decorations</t>
  </si>
  <si>
    <t>Mackey Award</t>
  </si>
  <si>
    <t>Member Recognition Gifts</t>
  </si>
  <si>
    <t>Volunteer Response Awards</t>
  </si>
  <si>
    <t>Public Educator of the year award</t>
  </si>
  <si>
    <t>Years of Service Awards</t>
  </si>
  <si>
    <t>Flowers for member services</t>
  </si>
  <si>
    <t>Officer Meetings</t>
  </si>
  <si>
    <t>Stickers with logo</t>
  </si>
  <si>
    <t>Trading Cards</t>
  </si>
  <si>
    <t>Fire Safety Week Supplies - 75 Packs</t>
  </si>
  <si>
    <t>Open House Supplies</t>
  </si>
  <si>
    <t>Pens - Stick Style</t>
  </si>
  <si>
    <t>Absorbent</t>
  </si>
  <si>
    <t>Pocket Weather Station</t>
  </si>
  <si>
    <t>Additional Structure Turnout Gear</t>
  </si>
  <si>
    <t>Structural Boots</t>
  </si>
  <si>
    <t>Salvage Covers (2)</t>
  </si>
  <si>
    <t>Hall Runners (2)</t>
  </si>
  <si>
    <t>Wildland Back Fire Torch</t>
  </si>
  <si>
    <t>ICS Quick Reference Guides (12)</t>
  </si>
  <si>
    <t xml:space="preserve">Wildland Helmet Goggle Retainers </t>
  </si>
  <si>
    <t>Wildland Shelters 20 x $45.00</t>
  </si>
  <si>
    <t>1.75" Structural Hose (10 sections)</t>
  </si>
  <si>
    <t>2.5" Structural Hose (5 sections)</t>
  </si>
  <si>
    <t>1" wildland hose (10 sections)</t>
  </si>
  <si>
    <t>1.5" wildland hose (10 sections)</t>
  </si>
  <si>
    <t>1.5" wildland nozzles (5)</t>
  </si>
  <si>
    <t>1" wildland nozzles (5)</t>
  </si>
  <si>
    <t>1" Shut off valve (5)</t>
  </si>
  <si>
    <t>1.5" Shut off valve</t>
  </si>
  <si>
    <t>Wildland gated wyes (2)</t>
  </si>
  <si>
    <t>Wildland Forestry Nozzles (4) 1 per BT</t>
  </si>
  <si>
    <t>1" to 3/4" NH Reducer (8)</t>
  </si>
  <si>
    <t>1.5" to 1" NPSH Reducer (8)</t>
  </si>
  <si>
    <t>Wildland hose clamps (5)</t>
  </si>
  <si>
    <t>Misc. plumbing supplies</t>
  </si>
  <si>
    <t>Misc. structural hose adapters/couplings</t>
  </si>
  <si>
    <t>Structural Turnout suspenders</t>
  </si>
  <si>
    <t>Lightsticks (50)</t>
  </si>
  <si>
    <t>Turnout Gear Bags (20*32)</t>
  </si>
  <si>
    <t>New passport safety system</t>
  </si>
  <si>
    <t>Firehouse software annual maintenance</t>
  </si>
  <si>
    <t>Laptop computer</t>
  </si>
  <si>
    <t xml:space="preserve">Scanner </t>
  </si>
  <si>
    <t>Additional backup tapes</t>
  </si>
  <si>
    <t>CD-RW for backups</t>
  </si>
  <si>
    <t>CD-RW disks</t>
  </si>
  <si>
    <t>Windows 2000 upgrade - 2 servers</t>
  </si>
  <si>
    <t>Windows 2000 upgrade - 6  PCs</t>
  </si>
  <si>
    <t>Quick Books Upgrade 11/1/01 Office Depot</t>
  </si>
  <si>
    <t>MS Office XP upgrade - 8 PCs</t>
  </si>
  <si>
    <t>McAfee for 10 machines</t>
  </si>
  <si>
    <t>Ipswitch Imail email server</t>
  </si>
  <si>
    <t>Maintenance</t>
  </si>
  <si>
    <t>Domain name Regisration - Domain Name Hosting Service</t>
  </si>
  <si>
    <t>Office software</t>
  </si>
  <si>
    <t>Network DSL router, printserver</t>
  </si>
  <si>
    <t>Printer</t>
  </si>
  <si>
    <t>LAN support labor 4 x 52 x 45</t>
  </si>
  <si>
    <t>1.5" Structural Nozzles (6)</t>
  </si>
  <si>
    <t>Carbon Monoxide sensors (2) AIM Detectors</t>
  </si>
  <si>
    <t>Oxygen Sensors (2) AIM Detectors</t>
  </si>
  <si>
    <t>1st Qtr. Total</t>
  </si>
  <si>
    <t>2nd Qtr. Total</t>
  </si>
  <si>
    <t>TOTAL CAPITAL EXPENDITURES</t>
  </si>
  <si>
    <t>Fire Extinguisher Re-Charging (training)</t>
  </si>
  <si>
    <t>Fire Extinguisher Re-Charging for each station</t>
  </si>
  <si>
    <t>Copy Machine - Pitney Bowes 2 copiers</t>
  </si>
  <si>
    <t>Mapsco Books $20 x 16</t>
  </si>
  <si>
    <t>Cleaning of Turnouts semi-annually</t>
  </si>
  <si>
    <t>Copies and binding Employee Handbooks</t>
  </si>
  <si>
    <t>Employee Reimbursement health/dental</t>
  </si>
  <si>
    <t>DSL Internet access - A T &amp; T (2 stations)</t>
  </si>
  <si>
    <t xml:space="preserve">Replacement desktop computer </t>
  </si>
  <si>
    <t>International Rescue Conference</t>
  </si>
  <si>
    <t>Goodie Bags</t>
  </si>
  <si>
    <t>Rehab Supplies 12 mo. @ $75.00</t>
  </si>
  <si>
    <t xml:space="preserve">Additional Structure Helmets </t>
  </si>
  <si>
    <t>Mobil Data Terminals x 5</t>
  </si>
  <si>
    <t>Asst. Chief laptop w/ monitor &amp; docking station</t>
  </si>
  <si>
    <t>EMS Coordinator laptop w/ monitor &amp; docking station</t>
  </si>
  <si>
    <t>3 CD burners</t>
  </si>
  <si>
    <t>Training laptop docking station</t>
  </si>
  <si>
    <t>1 server, Miller Station domain</t>
  </si>
  <si>
    <t>Additonal year license for Norton Antivirus</t>
  </si>
  <si>
    <t>Imail email package annual maintenance</t>
  </si>
  <si>
    <t>Miscellaneous parts (power supplies, video cards, etc)</t>
  </si>
  <si>
    <t>Paintshop Pro Graphics Editor software</t>
  </si>
  <si>
    <t>2 Laser printers - e.g. Lexmark, Optra 410</t>
  </si>
  <si>
    <t>amount in payroll budget for 2003</t>
  </si>
  <si>
    <t>Inkjet Color printer</t>
  </si>
  <si>
    <t>Hardware firewall - e.g. 3com Firewall 25</t>
  </si>
  <si>
    <t>Additional Terminal Server Client license</t>
  </si>
  <si>
    <t>Firewall penetration testing software</t>
  </si>
  <si>
    <t>Memory upgrade to old "email" laptop</t>
  </si>
  <si>
    <t>Additional pkg of 10 new licenses antivirus</t>
  </si>
  <si>
    <t>Head Set Maintenance</t>
  </si>
  <si>
    <t>60% Tuition Reimbursment</t>
  </si>
  <si>
    <t>ALS Kit  to include Laryngoscope Blades, IV Kits &amp; Drug Containers</t>
  </si>
  <si>
    <t>POSTAGE   2423000</t>
  </si>
  <si>
    <t>NAME</t>
  </si>
  <si>
    <t>PP</t>
  </si>
  <si>
    <t>HRS</t>
  </si>
  <si>
    <t xml:space="preserve">AMT. </t>
  </si>
  <si>
    <t>O/T RATE</t>
  </si>
  <si>
    <t>O/T HRS</t>
  </si>
  <si>
    <t>AMOUNT</t>
  </si>
  <si>
    <t>US O/T</t>
  </si>
  <si>
    <t>SSI</t>
  </si>
  <si>
    <t>Medicare</t>
  </si>
  <si>
    <t>FUTA</t>
  </si>
  <si>
    <t>Tx SUI</t>
  </si>
  <si>
    <t>A Shift Lt. Cozby   10/26/00</t>
  </si>
  <si>
    <t>12/01/03-10/01/04</t>
  </si>
  <si>
    <t>C Shift Roy   9/28/00</t>
  </si>
  <si>
    <t>C Shift Fiebig   12/18/00</t>
  </si>
  <si>
    <t>C Shift Lt. Hartigan   5/1/01</t>
  </si>
  <si>
    <t>05/01/04-10/01/04</t>
  </si>
  <si>
    <t>B Shift Lt. Davis   6/11/01</t>
  </si>
  <si>
    <t>12/01/03-12/31/03</t>
  </si>
  <si>
    <t>B Shift Bean   10/14/02</t>
  </si>
  <si>
    <t>C Shift Cady   10/14/02</t>
  </si>
  <si>
    <t>ADMINISTRATIVE</t>
  </si>
  <si>
    <t>POSITION</t>
  </si>
  <si>
    <t>MEDICARE</t>
  </si>
  <si>
    <t>TX SUI</t>
  </si>
  <si>
    <t>INS.</t>
  </si>
  <si>
    <t>Chief</t>
  </si>
  <si>
    <t>Asst. Chief</t>
  </si>
  <si>
    <t>Capt.</t>
  </si>
  <si>
    <t xml:space="preserve">Madeline Miller </t>
  </si>
  <si>
    <t>Bus. Mgr.</t>
  </si>
  <si>
    <t>Secretary</t>
  </si>
  <si>
    <t xml:space="preserve"> Trn. Coor.</t>
  </si>
  <si>
    <t>EMS Coor</t>
  </si>
  <si>
    <t>PT -FF</t>
  </si>
  <si>
    <t>M-Techs</t>
  </si>
  <si>
    <t>IT</t>
  </si>
  <si>
    <t>Insurance Total</t>
  </si>
  <si>
    <t>F/T Admin</t>
  </si>
  <si>
    <t>457K BREAKDOWN</t>
  </si>
  <si>
    <t>4% Firefighter 457K contribution after 6 mo. Employment</t>
  </si>
  <si>
    <t>Gross Payroll</t>
  </si>
  <si>
    <t>4% Admin. 457K contribution after 6 mo. Employment</t>
  </si>
  <si>
    <t>Minus Insurance</t>
  </si>
  <si>
    <t>One Time set up fee</t>
  </si>
  <si>
    <t>Total Payroll</t>
  </si>
  <si>
    <t>Annual Plan Admin Cost</t>
  </si>
  <si>
    <t>Yearly Fee</t>
  </si>
  <si>
    <t>15.00*19</t>
  </si>
  <si>
    <t>FF W/C</t>
  </si>
  <si>
    <t>Admin/Op W/C</t>
  </si>
  <si>
    <t>Admin W/C</t>
  </si>
  <si>
    <t>AMT.</t>
  </si>
  <si>
    <t>US OT TOTAL</t>
  </si>
  <si>
    <t>GROSS FF SALARY</t>
  </si>
  <si>
    <t>GROSS FF PAYROLL</t>
  </si>
  <si>
    <t>S OT TOTAL</t>
  </si>
  <si>
    <t>Current Rate</t>
  </si>
  <si>
    <t xml:space="preserve">457K </t>
  </si>
  <si>
    <t>3rd &amp; 4th Qtr. Totals</t>
  </si>
  <si>
    <t>Hale Folding Float-a-pump</t>
  </si>
  <si>
    <t>SCBA Bottles</t>
  </si>
  <si>
    <t>Structural Helmets w/Faceshields (5)</t>
  </si>
  <si>
    <t>Oct</t>
  </si>
  <si>
    <t>Price</t>
  </si>
  <si>
    <t>Nov</t>
  </si>
  <si>
    <t>Dec</t>
  </si>
  <si>
    <t>Jan</t>
  </si>
  <si>
    <t>Feb</t>
  </si>
  <si>
    <t>Mar</t>
  </si>
  <si>
    <t>Fuelman</t>
  </si>
  <si>
    <t>Shell</t>
  </si>
  <si>
    <t>Average price per gallon 10/01/02 Through 03/31/03 $1.305</t>
  </si>
  <si>
    <t>Average fuel used per day 10/01/2002 through 03/31/2003 (183 days) 18.33 gallons per day</t>
  </si>
  <si>
    <t>Averaged fuel cost is $1.305 per gallon 2003. Base 2004 on $1.45 per gallon</t>
  </si>
  <si>
    <t>18.33 gallons per day x 365 days x $1.45 per gallon</t>
  </si>
  <si>
    <t>ALPHA PAGERS     2406000</t>
  </si>
  <si>
    <t>4% Rate Increase</t>
  </si>
  <si>
    <t>5% Increase for new employees has been removed</t>
  </si>
  <si>
    <t xml:space="preserve">Troy Wenzel </t>
  </si>
  <si>
    <t xml:space="preserve">Kevin Dixon </t>
  </si>
  <si>
    <t xml:space="preserve">Ralph Rodriguez </t>
  </si>
  <si>
    <t xml:space="preserve">Jim Miiller </t>
  </si>
  <si>
    <t xml:space="preserve">Carol Campbell </t>
  </si>
  <si>
    <t>total admin</t>
  </si>
  <si>
    <t>Note: Removed 1 hour of US OT per FF per PP in this budget!</t>
  </si>
  <si>
    <t>Sales Tax Election/Expenses</t>
  </si>
  <si>
    <t>Publications</t>
  </si>
  <si>
    <t>Legal Fees</t>
  </si>
  <si>
    <t>Election related fees</t>
  </si>
  <si>
    <t xml:space="preserve">TOTAL </t>
  </si>
  <si>
    <t>BUDGET FOR 2003  $21026.50</t>
  </si>
  <si>
    <t>2004   TOTAL</t>
  </si>
  <si>
    <t>C302</t>
  </si>
  <si>
    <t>S301</t>
  </si>
  <si>
    <t>T303</t>
  </si>
  <si>
    <t>T301</t>
  </si>
  <si>
    <t>R301</t>
  </si>
  <si>
    <t>E301</t>
  </si>
  <si>
    <t>E303</t>
  </si>
  <si>
    <t>B311</t>
  </si>
  <si>
    <t>B302</t>
  </si>
  <si>
    <t>WMD PREPARATION  2436000</t>
  </si>
  <si>
    <t>4 Gas Analyzers (2)</t>
  </si>
  <si>
    <t>5   BUILDING MAINTENANCE     2405000</t>
  </si>
  <si>
    <r>
      <t xml:space="preserve">Lawn Care Supplies </t>
    </r>
    <r>
      <rPr>
        <b/>
        <sz val="8"/>
        <color indexed="12"/>
        <rFont val="Arial"/>
        <family val="2"/>
      </rPr>
      <t>(Weed Killer, Trash bags,  Lawn Tools)</t>
    </r>
  </si>
  <si>
    <t>Cell Phones @ $460 p.m.</t>
  </si>
  <si>
    <t>SBC</t>
  </si>
  <si>
    <t>Surecom</t>
  </si>
  <si>
    <t>OT - Overtime</t>
  </si>
  <si>
    <t>US OT - Unscheduled Overtime</t>
  </si>
  <si>
    <t>7 COMMUNICATION EQUIPMENT    2407000</t>
  </si>
  <si>
    <t>CAPITAL EXPENDITURES   2401000</t>
  </si>
  <si>
    <t>3   FUEL                                 2403000</t>
  </si>
  <si>
    <t>Apparatus Fuel</t>
  </si>
  <si>
    <t>4   VEHICLE MAINTENANCE       2404000</t>
  </si>
  <si>
    <t>9  TELEPHONES     2409000</t>
  </si>
  <si>
    <t>8 OTHER EQUIPMENT MAINTENANCE   2408000</t>
  </si>
  <si>
    <t>10                  UTILITIES                  2410000</t>
  </si>
  <si>
    <t>11           SCBA MAINTENANCE       2411000</t>
  </si>
  <si>
    <t>14      PROFESSIONAL SERVICES   2414000</t>
  </si>
  <si>
    <t>13              DISPATCH SERVICE      2413000</t>
  </si>
  <si>
    <t>15          Fire Training        2415000</t>
  </si>
  <si>
    <t>FF Training Overtime*</t>
  </si>
  <si>
    <t>* FF Training OT increase due to additional advanced classes to be conducted.</t>
  </si>
  <si>
    <t>Monthly Trainings (12 @ 2.5 hours each x $25/hr)</t>
  </si>
  <si>
    <t>16           EMS TRAINING              2416000</t>
  </si>
  <si>
    <t>17           RESCUE TRAINING       2417000</t>
  </si>
  <si>
    <t>18                       General Training           2418000</t>
  </si>
  <si>
    <t>20             OFFICE SUPPLIES           2420000</t>
  </si>
  <si>
    <t>July - estimated</t>
  </si>
  <si>
    <t>August - estimated</t>
  </si>
  <si>
    <t>September - estimated</t>
  </si>
  <si>
    <t>22        REOCCURRING EXPENSES   2422000</t>
  </si>
  <si>
    <t>Newspaper &amp; Journal subscriptions</t>
  </si>
  <si>
    <t>Subscription to NFPA - new</t>
  </si>
  <si>
    <t>24          DUES &amp; SERVICES           2424000</t>
  </si>
  <si>
    <t>Capital Area Fire Chiefs Association - Hazmat **</t>
  </si>
  <si>
    <t xml:space="preserve">Capital Area Fire Chiefs Association  </t>
  </si>
  <si>
    <t>25      VOLUNTEER RECOGNITION  2425000</t>
  </si>
  <si>
    <t>UNIFORMS           2421000</t>
  </si>
  <si>
    <t>STAFF-(Chief,Asst. Chief, Captain)</t>
  </si>
  <si>
    <t>EMT Pants</t>
  </si>
  <si>
    <t>Nomex Shirts</t>
  </si>
  <si>
    <t>MISCELLANEOUS UNIFORM SUPPLIES</t>
  </si>
  <si>
    <t>Collar Brass</t>
  </si>
  <si>
    <t>Belts</t>
  </si>
  <si>
    <t>Ties</t>
  </si>
  <si>
    <t>Name Tags</t>
  </si>
  <si>
    <t>Fire Prevention Week Banners</t>
  </si>
  <si>
    <t>Fire Prevention Week Posters</t>
  </si>
  <si>
    <t>Fire Safety Carry Bags</t>
  </si>
  <si>
    <t>NFPA Fire Facts News Letters</t>
  </si>
  <si>
    <t>Coloring Books</t>
  </si>
  <si>
    <t>Home Smoke Alarm Brochures</t>
  </si>
  <si>
    <t>EDITH Brochures</t>
  </si>
  <si>
    <t>12                     INSURANCE                   2412000</t>
  </si>
  <si>
    <t>28                BANK FEES               2428000</t>
  </si>
  <si>
    <t>30       INFECTIOUS DISEASE CONTROL   2430000</t>
  </si>
  <si>
    <t>31               REHAB SUPPLIES         2431000</t>
  </si>
  <si>
    <t>MRE's</t>
  </si>
  <si>
    <t>32        EMERGENCY FUND               2432000</t>
  </si>
  <si>
    <t>33             STATION SUPPLIES         2433000</t>
  </si>
  <si>
    <t>Increase of 15% for 2nd station</t>
  </si>
  <si>
    <t>Sub Total</t>
  </si>
  <si>
    <t>34 ANNUAL ADD &amp; REPLACE   2434000</t>
  </si>
  <si>
    <t>35    INFORMATION TECHNOLOGY   2435000</t>
  </si>
  <si>
    <t>Upgrade laptops</t>
  </si>
  <si>
    <t>58          BOND DEBT SERVICE   2458000</t>
  </si>
  <si>
    <t>59           SALES TAX ELECTION/EXPENSES     2459000</t>
  </si>
  <si>
    <t>Tax Assessment - collection fees*</t>
  </si>
  <si>
    <t>Public Notices/Articles*</t>
  </si>
  <si>
    <t>TCESD Profession Services*</t>
  </si>
  <si>
    <t>Supplies - Office</t>
  </si>
  <si>
    <t>Professional Services*</t>
  </si>
  <si>
    <t>53         Tax Assessment/Collection Fees    2453000</t>
  </si>
  <si>
    <t>02              APPARATUS PAYMENTS</t>
  </si>
  <si>
    <t>27        PUBLIC EDUCATION  2427000</t>
  </si>
  <si>
    <t>Projected Carry Forward Funds from 2003 budget</t>
  </si>
  <si>
    <t>Higher Class Pay</t>
  </si>
  <si>
    <t>35 shifts x $2.00/hour</t>
  </si>
  <si>
    <r>
      <t>NFPA Compliant SCBA Packs</t>
    </r>
    <r>
      <rPr>
        <b/>
        <sz val="12"/>
        <color indexed="10"/>
        <rFont val="Arial"/>
        <family val="2"/>
      </rPr>
      <t>***</t>
    </r>
  </si>
  <si>
    <r>
      <t xml:space="preserve">*** </t>
    </r>
    <r>
      <rPr>
        <sz val="10"/>
        <color indexed="10"/>
        <rFont val="Arial"/>
        <family val="2"/>
      </rPr>
      <t xml:space="preserve">SCBA replacement funds as proposed to LCRA for grant submission - total $34,200. </t>
    </r>
  </si>
  <si>
    <t>457K</t>
  </si>
  <si>
    <t>Ginger Gee</t>
  </si>
  <si>
    <t>Alasdhair Campbell</t>
  </si>
  <si>
    <t>Wireless transmitters (2)</t>
  </si>
  <si>
    <t>Wireless laptop receivers(4)</t>
  </si>
  <si>
    <t>Texas Disposal paper recycling dumpster</t>
  </si>
  <si>
    <t>Texas Disposal Dumpsters (Both Stations)</t>
  </si>
  <si>
    <t>AED Equipment- Batteries, Pads, Razors, Cards, Etc.</t>
  </si>
  <si>
    <t>EMI NET (17 FF's)</t>
  </si>
  <si>
    <t>Ground Ladder Testing</t>
  </si>
  <si>
    <t>Apparatus Annual Pump Certification</t>
  </si>
  <si>
    <t>Pump septic system (BC Station)</t>
  </si>
  <si>
    <t>21                   UNIFORMS                 2421000</t>
  </si>
  <si>
    <t xml:space="preserve">Uniforms and Misc.  </t>
  </si>
  <si>
    <t>** no trace of this bill in files</t>
  </si>
  <si>
    <t>Hourly Rates</t>
  </si>
  <si>
    <t>Yrs of Service</t>
  </si>
  <si>
    <t>PT FF</t>
  </si>
  <si>
    <t>FT FF</t>
  </si>
  <si>
    <t>LT</t>
  </si>
  <si>
    <t>Base</t>
  </si>
  <si>
    <t>6 mos -1 year</t>
  </si>
  <si>
    <t>1  years</t>
  </si>
  <si>
    <t>2  years</t>
  </si>
  <si>
    <t>3 years</t>
  </si>
  <si>
    <t>5 years</t>
  </si>
  <si>
    <t>7 years</t>
  </si>
  <si>
    <t>9 years</t>
  </si>
  <si>
    <t>10 years</t>
  </si>
  <si>
    <t>FF Annual</t>
  </si>
  <si>
    <t>LT Annual</t>
  </si>
  <si>
    <t>Annual Totals with Scheduled OT without USOT</t>
  </si>
  <si>
    <r>
      <t>C Shift Moreno   1/21/02</t>
    </r>
    <r>
      <rPr>
        <sz val="8"/>
        <rFont val="Arial"/>
        <family val="2"/>
      </rPr>
      <t xml:space="preserve">   </t>
    </r>
  </si>
  <si>
    <r>
      <t>B Shift Fasel      1/21/02</t>
    </r>
    <r>
      <rPr>
        <sz val="8"/>
        <rFont val="Arial"/>
        <family val="2"/>
      </rPr>
      <t xml:space="preserve">  </t>
    </r>
  </si>
  <si>
    <r>
      <t>A Shift Young     1/21/02</t>
    </r>
    <r>
      <rPr>
        <sz val="8"/>
        <rFont val="Arial"/>
        <family val="2"/>
      </rPr>
      <t xml:space="preserve">  </t>
    </r>
  </si>
  <si>
    <t>B Shift Gay    10/14/02</t>
  </si>
  <si>
    <t>A Shift Horner   6/23/03</t>
  </si>
  <si>
    <t>PUBLIC NOTICES/ARTICLES   2452000</t>
  </si>
  <si>
    <t>PROFESSIONAL SERVICES   2451000</t>
  </si>
  <si>
    <t>Bond Reimbursement</t>
  </si>
  <si>
    <t>03/14/04-10/01/04</t>
  </si>
  <si>
    <t>12/01/03-03/14/04</t>
  </si>
  <si>
    <t>12/01/03-01/21/04</t>
  </si>
  <si>
    <t>1/21/04-3/14/04</t>
  </si>
  <si>
    <t>3/14/04-10/01/04</t>
  </si>
  <si>
    <t>01/21/04-3/14/04</t>
  </si>
  <si>
    <t>01/01/04-3/14/04</t>
  </si>
  <si>
    <t>03/14/04-6/23/04</t>
  </si>
  <si>
    <t>A Shift Bivens    09/19/03</t>
  </si>
  <si>
    <t>03/14/04-9/19/04</t>
  </si>
  <si>
    <t>9/19/04-10/01/04</t>
  </si>
  <si>
    <t>New A Shift LT</t>
  </si>
  <si>
    <t>New B Shift LT</t>
  </si>
  <si>
    <t>New C Shift LT</t>
  </si>
  <si>
    <t>A Shift Furman/Mays   11/2/00</t>
  </si>
  <si>
    <t>6/23/04-10/01/04</t>
  </si>
  <si>
    <t>10/14/03-12/01/03</t>
  </si>
  <si>
    <t>Name</t>
  </si>
  <si>
    <t>B Shift Bonney   10/14/02</t>
  </si>
  <si>
    <t>12/01/03-03/14/04 - 5% raise</t>
  </si>
  <si>
    <t>12/01/03-03/14/04 - 5%</t>
  </si>
  <si>
    <t>03/14/04-05/01/04</t>
  </si>
  <si>
    <t>06/11/04-10/01/04</t>
  </si>
  <si>
    <t>03/14/04-06/11/04</t>
  </si>
  <si>
    <t>Shift Training CE Classes (12 x 12hrs@$25/hr)</t>
  </si>
  <si>
    <t>Bond Processing Fees</t>
  </si>
  <si>
    <t>Employee Reimburse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</si>
</sst>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165" formatCode="&quot;$&quot;#,##0.00"/>
    <numFmt numFmtId="171" formatCode="_(* #,##0.000_);_(* \(#,##0.000\);_(* &quot;-&quot;???_);_(@_)"/>
  </numFmts>
  <fonts count="56">
    <font>
      <sz val="10"/>
      <name val="Arial"/>
    </font>
    <font>
      <sz val="10"/>
      <name val="Arial"/>
    </font>
    <font>
      <b/>
      <sz val="11"/>
      <name val="Arial"/>
      <family val="2"/>
    </font>
    <font>
      <sz val="11"/>
      <name val="Arial"/>
      <family val="2"/>
    </font>
    <font>
      <sz val="10"/>
      <color indexed="17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2"/>
      <color indexed="12"/>
      <name val="Arial"/>
      <family val="2"/>
    </font>
    <font>
      <b/>
      <sz val="10"/>
      <name val="Arial"/>
      <family val="2"/>
    </font>
    <font>
      <b/>
      <sz val="14"/>
      <color indexed="17"/>
      <name val="Arial"/>
      <family val="2"/>
    </font>
    <font>
      <b/>
      <sz val="12"/>
      <color indexed="17"/>
      <name val="Arial"/>
      <family val="2"/>
    </font>
    <font>
      <b/>
      <sz val="12"/>
      <color indexed="12"/>
      <name val="Arial"/>
      <family val="2"/>
    </font>
    <font>
      <sz val="12"/>
      <name val="Aachen BT"/>
      <family val="1"/>
    </font>
    <font>
      <sz val="12"/>
      <color indexed="17"/>
      <name val="Arial"/>
      <family val="2"/>
    </font>
    <font>
      <b/>
      <sz val="12"/>
      <name val="Aachen BT"/>
    </font>
    <font>
      <b/>
      <sz val="12"/>
      <color indexed="10"/>
      <name val="Aachen BT"/>
      <family val="1"/>
    </font>
    <font>
      <b/>
      <sz val="12"/>
      <color indexed="17"/>
      <name val="Aachen BT"/>
    </font>
    <font>
      <b/>
      <sz val="12"/>
      <color indexed="12"/>
      <name val="Aachen BT"/>
    </font>
    <font>
      <b/>
      <sz val="12"/>
      <color indexed="12"/>
      <name val="Aachen BT"/>
      <family val="1"/>
    </font>
    <font>
      <b/>
      <sz val="12"/>
      <color indexed="21"/>
      <name val="Arial"/>
      <family val="2"/>
    </font>
    <font>
      <sz val="12"/>
      <color indexed="21"/>
      <name val="Arial"/>
      <family val="2"/>
    </font>
    <font>
      <b/>
      <sz val="10"/>
      <color indexed="49"/>
      <name val="Arial"/>
      <family val="2"/>
    </font>
    <font>
      <b/>
      <sz val="12"/>
      <color indexed="49"/>
      <name val="Arial"/>
      <family val="2"/>
    </font>
    <font>
      <b/>
      <u/>
      <sz val="12"/>
      <name val="Arial"/>
      <family val="2"/>
    </font>
    <font>
      <b/>
      <sz val="12"/>
      <color indexed="10"/>
      <name val="Arial"/>
      <family val="2"/>
    </font>
    <font>
      <sz val="12"/>
      <color indexed="10"/>
      <name val="Arial"/>
      <family val="2"/>
    </font>
    <font>
      <sz val="12"/>
      <color indexed="16"/>
      <name val="Arial"/>
      <family val="2"/>
    </font>
    <font>
      <sz val="10"/>
      <color indexed="16"/>
      <name val="Arial"/>
      <family val="2"/>
    </font>
    <font>
      <sz val="12"/>
      <color indexed="8"/>
      <name val="Arial"/>
      <family val="2"/>
    </font>
    <font>
      <b/>
      <sz val="12"/>
      <name val="Aachen BT"/>
      <family val="1"/>
    </font>
    <font>
      <sz val="10"/>
      <name val="Aachen BT"/>
    </font>
    <font>
      <sz val="8"/>
      <name val="Aachen BT"/>
    </font>
    <font>
      <b/>
      <sz val="8"/>
      <name val="Aachen BT"/>
    </font>
    <font>
      <b/>
      <sz val="12"/>
      <color indexed="57"/>
      <name val="Arial"/>
      <family val="2"/>
    </font>
    <font>
      <sz val="8"/>
      <name val="Arial"/>
      <family val="2"/>
    </font>
    <font>
      <sz val="10"/>
      <color indexed="10"/>
      <name val="Arial"/>
      <family val="2"/>
    </font>
    <font>
      <b/>
      <sz val="16"/>
      <name val="Arial"/>
      <family val="2"/>
    </font>
    <font>
      <b/>
      <sz val="12"/>
      <color indexed="14"/>
      <name val="Arial"/>
      <family val="2"/>
    </font>
    <font>
      <b/>
      <sz val="16"/>
      <color indexed="14"/>
      <name val="Arial"/>
      <family val="2"/>
    </font>
    <font>
      <sz val="10"/>
      <color indexed="14"/>
      <name val="Arial"/>
      <family val="2"/>
    </font>
    <font>
      <b/>
      <sz val="16"/>
      <color indexed="10"/>
      <name val="Arial"/>
      <family val="2"/>
    </font>
    <font>
      <b/>
      <sz val="8"/>
      <color indexed="12"/>
      <name val="Arial"/>
      <family val="2"/>
    </font>
    <font>
      <sz val="12"/>
      <name val="Arial"/>
    </font>
    <font>
      <sz val="10"/>
      <name val="Arial"/>
      <family val="2"/>
    </font>
    <font>
      <b/>
      <u/>
      <sz val="12"/>
      <color indexed="21"/>
      <name val="Arial"/>
      <family val="2"/>
    </font>
    <font>
      <sz val="10"/>
      <name val="Arial Black"/>
      <family val="2"/>
    </font>
    <font>
      <b/>
      <sz val="10"/>
      <name val="Arial Black"/>
      <family val="2"/>
    </font>
    <font>
      <b/>
      <sz val="14"/>
      <name val="Arial"/>
      <family val="2"/>
    </font>
    <font>
      <b/>
      <sz val="10"/>
      <name val="Arial Narrow"/>
      <family val="2"/>
    </font>
    <font>
      <sz val="10"/>
      <name val="Arial Narrow"/>
      <family val="2"/>
    </font>
    <font>
      <sz val="10"/>
      <color indexed="10"/>
      <name val="Arial Narrow"/>
      <family val="2"/>
    </font>
    <font>
      <sz val="10"/>
      <color indexed="17"/>
      <name val="Arial Narrow"/>
      <family val="2"/>
    </font>
    <font>
      <b/>
      <sz val="10"/>
      <color indexed="21"/>
      <name val="Arial Narrow"/>
      <family val="2"/>
    </font>
    <font>
      <b/>
      <sz val="10"/>
      <color indexed="12"/>
      <name val="Arial Narrow"/>
      <family val="2"/>
    </font>
    <font>
      <b/>
      <sz val="10"/>
      <color indexed="14"/>
      <name val="Arial Narrow"/>
      <family val="2"/>
    </font>
    <font>
      <b/>
      <sz val="10"/>
      <color indexed="1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7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20">
    <xf numFmtId="0" fontId="0" fillId="0" borderId="0" xfId="0"/>
    <xf numFmtId="0" fontId="3" fillId="0" borderId="1" xfId="0" applyFont="1" applyBorder="1"/>
    <xf numFmtId="44" fontId="3" fillId="0" borderId="1" xfId="1" applyFont="1" applyBorder="1"/>
    <xf numFmtId="0" fontId="3" fillId="0" borderId="0" xfId="0" applyFont="1"/>
    <xf numFmtId="0" fontId="3" fillId="0" borderId="0" xfId="0" applyFont="1" applyFill="1"/>
    <xf numFmtId="0" fontId="3" fillId="0" borderId="0" xfId="0" applyFont="1" applyBorder="1"/>
    <xf numFmtId="44" fontId="3" fillId="0" borderId="0" xfId="1" applyFont="1" applyBorder="1"/>
    <xf numFmtId="44" fontId="3" fillId="0" borderId="0" xfId="1" applyFont="1"/>
    <xf numFmtId="0" fontId="3" fillId="0" borderId="2" xfId="0" applyFont="1" applyBorder="1"/>
    <xf numFmtId="0" fontId="3" fillId="0" borderId="2" xfId="0" applyFont="1" applyBorder="1" applyAlignment="1">
      <alignment horizontal="left"/>
    </xf>
    <xf numFmtId="0" fontId="3" fillId="0" borderId="2" xfId="0" applyFont="1" applyBorder="1" applyAlignment="1">
      <alignment horizontal="left" wrapText="1"/>
    </xf>
    <xf numFmtId="0" fontId="3" fillId="0" borderId="2" xfId="0" applyFont="1" applyFill="1" applyBorder="1" applyAlignment="1">
      <alignment horizontal="left"/>
    </xf>
    <xf numFmtId="0" fontId="3" fillId="0" borderId="2" xfId="0" applyFont="1" applyFill="1" applyBorder="1" applyAlignment="1"/>
    <xf numFmtId="44" fontId="3" fillId="0" borderId="1" xfId="1" applyFont="1" applyFill="1" applyBorder="1"/>
    <xf numFmtId="44" fontId="5" fillId="0" borderId="1" xfId="1" applyFont="1" applyBorder="1" applyAlignment="1">
      <alignment horizontal="center"/>
    </xf>
    <xf numFmtId="0" fontId="5" fillId="0" borderId="0" xfId="0" applyFont="1" applyBorder="1"/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1" applyNumberFormat="1" applyFont="1" applyBorder="1" applyAlignment="1">
      <alignment horizontal="center"/>
    </xf>
    <xf numFmtId="0" fontId="6" fillId="0" borderId="0" xfId="0" applyFont="1" applyBorder="1"/>
    <xf numFmtId="44" fontId="6" fillId="0" borderId="1" xfId="1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44" fontId="5" fillId="0" borderId="0" xfId="1" applyFont="1" applyBorder="1" applyAlignment="1">
      <alignment horizontal="center"/>
    </xf>
    <xf numFmtId="0" fontId="5" fillId="0" borderId="1" xfId="0" applyFont="1" applyBorder="1" applyAlignment="1"/>
    <xf numFmtId="44" fontId="5" fillId="0" borderId="0" xfId="1" applyFont="1" applyBorder="1"/>
    <xf numFmtId="44" fontId="5" fillId="0" borderId="1" xfId="1" applyFont="1" applyBorder="1"/>
    <xf numFmtId="44" fontId="6" fillId="0" borderId="1" xfId="1" applyFont="1" applyBorder="1"/>
    <xf numFmtId="44" fontId="5" fillId="0" borderId="1" xfId="1" applyFont="1" applyBorder="1" applyAlignment="1">
      <alignment horizontal="left"/>
    </xf>
    <xf numFmtId="44" fontId="6" fillId="0" borderId="1" xfId="1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6" fillId="0" borderId="1" xfId="0" applyFont="1" applyBorder="1"/>
    <xf numFmtId="0" fontId="5" fillId="0" borderId="0" xfId="0" applyFont="1"/>
    <xf numFmtId="0" fontId="5" fillId="0" borderId="0" xfId="0" applyFont="1" applyAlignment="1">
      <alignment horizont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13" fillId="0" borderId="1" xfId="0" applyFont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44" fontId="5" fillId="0" borderId="3" xfId="1" applyFont="1" applyBorder="1" applyAlignment="1">
      <alignment horizontal="center"/>
    </xf>
    <xf numFmtId="44" fontId="5" fillId="0" borderId="3" xfId="1" applyFont="1" applyBorder="1" applyAlignment="1">
      <alignment horizontal="left"/>
    </xf>
    <xf numFmtId="0" fontId="5" fillId="0" borderId="4" xfId="0" applyFont="1" applyBorder="1" applyAlignment="1">
      <alignment horizontal="center"/>
    </xf>
    <xf numFmtId="44" fontId="5" fillId="0" borderId="4" xfId="1" applyFont="1" applyBorder="1" applyAlignment="1">
      <alignment horizontal="center"/>
    </xf>
    <xf numFmtId="44" fontId="5" fillId="0" borderId="4" xfId="1" applyFont="1" applyBorder="1"/>
    <xf numFmtId="0" fontId="6" fillId="0" borderId="5" xfId="0" applyFont="1" applyBorder="1" applyAlignment="1">
      <alignment horizontal="center"/>
    </xf>
    <xf numFmtId="44" fontId="6" fillId="0" borderId="5" xfId="1" applyFont="1" applyBorder="1" applyAlignment="1">
      <alignment horizontal="center"/>
    </xf>
    <xf numFmtId="44" fontId="6" fillId="0" borderId="5" xfId="1" applyFont="1" applyBorder="1" applyAlignment="1">
      <alignment horizontal="left"/>
    </xf>
    <xf numFmtId="44" fontId="6" fillId="2" borderId="5" xfId="1" applyFont="1" applyFill="1" applyBorder="1"/>
    <xf numFmtId="0" fontId="11" fillId="0" borderId="1" xfId="0" applyFont="1" applyBorder="1" applyAlignment="1">
      <alignment horizontal="center"/>
    </xf>
    <xf numFmtId="0" fontId="11" fillId="0" borderId="1" xfId="1" applyNumberFormat="1" applyFont="1" applyBorder="1" applyAlignment="1">
      <alignment horizontal="center"/>
    </xf>
    <xf numFmtId="44" fontId="11" fillId="0" borderId="1" xfId="1" applyFont="1" applyBorder="1" applyAlignment="1">
      <alignment horizontal="center"/>
    </xf>
    <xf numFmtId="0" fontId="11" fillId="0" borderId="0" xfId="0" applyFont="1" applyBorder="1"/>
    <xf numFmtId="0" fontId="5" fillId="0" borderId="6" xfId="0" applyFont="1" applyBorder="1" applyAlignment="1">
      <alignment horizontal="center"/>
    </xf>
    <xf numFmtId="44" fontId="5" fillId="0" borderId="7" xfId="1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7" xfId="1" applyNumberFormat="1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7" xfId="1" applyNumberFormat="1" applyFont="1" applyBorder="1" applyAlignment="1">
      <alignment horizontal="center"/>
    </xf>
    <xf numFmtId="0" fontId="5" fillId="0" borderId="6" xfId="0" applyFont="1" applyBorder="1" applyAlignment="1"/>
    <xf numFmtId="0" fontId="5" fillId="0" borderId="8" xfId="0" applyFont="1" applyBorder="1" applyAlignment="1">
      <alignment horizontal="center"/>
    </xf>
    <xf numFmtId="44" fontId="5" fillId="0" borderId="9" xfId="1" applyFont="1" applyBorder="1"/>
    <xf numFmtId="0" fontId="5" fillId="0" borderId="10" xfId="0" applyFont="1" applyBorder="1" applyAlignment="1">
      <alignment horizontal="center"/>
    </xf>
    <xf numFmtId="44" fontId="5" fillId="0" borderId="11" xfId="1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44" fontId="5" fillId="0" borderId="3" xfId="1" applyFont="1" applyBorder="1"/>
    <xf numFmtId="44" fontId="5" fillId="0" borderId="13" xfId="1" applyFont="1" applyBorder="1" applyAlignment="1">
      <alignment horizontal="center"/>
    </xf>
    <xf numFmtId="44" fontId="6" fillId="0" borderId="5" xfId="1" applyFont="1" applyBorder="1"/>
    <xf numFmtId="0" fontId="6" fillId="2" borderId="5" xfId="0" applyFont="1" applyFill="1" applyBorder="1" applyAlignment="1">
      <alignment horizontal="left"/>
    </xf>
    <xf numFmtId="0" fontId="6" fillId="2" borderId="5" xfId="1" applyNumberFormat="1" applyFont="1" applyFill="1" applyBorder="1" applyAlignment="1">
      <alignment horizontal="center"/>
    </xf>
    <xf numFmtId="44" fontId="11" fillId="0" borderId="1" xfId="1" applyFont="1" applyBorder="1"/>
    <xf numFmtId="0" fontId="12" fillId="0" borderId="0" xfId="0" applyFont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5" fillId="0" borderId="6" xfId="0" applyFont="1" applyFill="1" applyBorder="1" applyAlignment="1">
      <alignment horizontal="center"/>
    </xf>
    <xf numFmtId="0" fontId="5" fillId="0" borderId="7" xfId="0" applyFont="1" applyFill="1" applyBorder="1" applyAlignment="1">
      <alignment horizontal="center"/>
    </xf>
    <xf numFmtId="44" fontId="5" fillId="0" borderId="7" xfId="0" applyNumberFormat="1" applyFont="1" applyBorder="1" applyAlignment="1">
      <alignment horizontal="center"/>
    </xf>
    <xf numFmtId="44" fontId="5" fillId="0" borderId="0" xfId="0" applyNumberFormat="1" applyFont="1" applyBorder="1" applyAlignment="1">
      <alignment horizontal="center"/>
    </xf>
    <xf numFmtId="44" fontId="5" fillId="0" borderId="13" xfId="0" applyNumberFormat="1" applyFont="1" applyBorder="1" applyAlignment="1">
      <alignment horizontal="center"/>
    </xf>
    <xf numFmtId="44" fontId="5" fillId="0" borderId="0" xfId="0" applyNumberFormat="1" applyFont="1" applyBorder="1"/>
    <xf numFmtId="0" fontId="15" fillId="0" borderId="0" xfId="0" applyFont="1" applyBorder="1" applyAlignment="1">
      <alignment horizontal="center"/>
    </xf>
    <xf numFmtId="0" fontId="17" fillId="0" borderId="7" xfId="0" applyFont="1" applyFill="1" applyBorder="1" applyAlignment="1">
      <alignment horizontal="center"/>
    </xf>
    <xf numFmtId="0" fontId="18" fillId="0" borderId="0" xfId="0" applyFont="1" applyBorder="1" applyAlignment="1">
      <alignment horizontal="center"/>
    </xf>
    <xf numFmtId="0" fontId="16" fillId="0" borderId="1" xfId="0" applyFont="1" applyFill="1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44" fontId="5" fillId="0" borderId="7" xfId="0" applyNumberFormat="1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0" fillId="0" borderId="1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11" fillId="0" borderId="10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44" fontId="11" fillId="0" borderId="15" xfId="1" applyFont="1" applyFill="1" applyBorder="1" applyAlignment="1">
      <alignment horizontal="center" vertical="center"/>
    </xf>
    <xf numFmtId="0" fontId="10" fillId="0" borderId="15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44" fontId="5" fillId="0" borderId="13" xfId="0" applyNumberFormat="1" applyFont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6" fillId="0" borderId="0" xfId="0" applyFont="1" applyBorder="1" applyAlignment="1">
      <alignment horizontal="center"/>
    </xf>
    <xf numFmtId="44" fontId="11" fillId="0" borderId="1" xfId="1" applyFont="1" applyFill="1" applyBorder="1" applyAlignment="1">
      <alignment horizontal="center"/>
    </xf>
    <xf numFmtId="44" fontId="5" fillId="0" borderId="7" xfId="1" applyFont="1" applyBorder="1" applyAlignment="1">
      <alignment horizontal="left"/>
    </xf>
    <xf numFmtId="44" fontId="5" fillId="0" borderId="9" xfId="1" applyFont="1" applyBorder="1" applyAlignment="1">
      <alignment horizontal="center"/>
    </xf>
    <xf numFmtId="44" fontId="5" fillId="0" borderId="16" xfId="1" applyFont="1" applyBorder="1" applyAlignment="1">
      <alignment horizontal="left"/>
    </xf>
    <xf numFmtId="44" fontId="5" fillId="0" borderId="13" xfId="1" applyFont="1" applyBorder="1" applyAlignment="1">
      <alignment horizontal="left"/>
    </xf>
    <xf numFmtId="44" fontId="5" fillId="0" borderId="11" xfId="1" applyFont="1" applyBorder="1"/>
    <xf numFmtId="44" fontId="11" fillId="0" borderId="7" xfId="1" applyFont="1" applyBorder="1"/>
    <xf numFmtId="44" fontId="5" fillId="0" borderId="7" xfId="1" applyFont="1" applyBorder="1"/>
    <xf numFmtId="44" fontId="5" fillId="0" borderId="16" xfId="1" applyFont="1" applyBorder="1"/>
    <xf numFmtId="44" fontId="19" fillId="0" borderId="1" xfId="1" applyFont="1" applyBorder="1" applyAlignment="1">
      <alignment horizontal="center"/>
    </xf>
    <xf numFmtId="0" fontId="19" fillId="0" borderId="0" xfId="0" applyFont="1" applyBorder="1"/>
    <xf numFmtId="0" fontId="6" fillId="2" borderId="17" xfId="0" applyFont="1" applyFill="1" applyBorder="1" applyAlignment="1">
      <alignment horizontal="left"/>
    </xf>
    <xf numFmtId="0" fontId="6" fillId="2" borderId="18" xfId="1" applyNumberFormat="1" applyFont="1" applyFill="1" applyBorder="1" applyAlignment="1">
      <alignment horizontal="center"/>
    </xf>
    <xf numFmtId="44" fontId="6" fillId="2" borderId="19" xfId="1" applyFont="1" applyFill="1" applyBorder="1"/>
    <xf numFmtId="44" fontId="22" fillId="0" borderId="1" xfId="1" applyFont="1" applyBorder="1" applyAlignment="1">
      <alignment horizontal="center"/>
    </xf>
    <xf numFmtId="0" fontId="11" fillId="0" borderId="1" xfId="0" applyFont="1" applyBorder="1" applyAlignment="1">
      <alignment horizontal="left"/>
    </xf>
    <xf numFmtId="171" fontId="5" fillId="0" borderId="1" xfId="0" applyNumberFormat="1" applyFont="1" applyBorder="1"/>
    <xf numFmtId="0" fontId="5" fillId="0" borderId="1" xfId="0" applyFont="1" applyBorder="1"/>
    <xf numFmtId="0" fontId="5" fillId="0" borderId="15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5" fillId="0" borderId="2" xfId="0" applyFont="1" applyBorder="1" applyAlignment="1"/>
    <xf numFmtId="0" fontId="5" fillId="0" borderId="2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6" fillId="0" borderId="1" xfId="0" applyFont="1" applyBorder="1" applyAlignment="1"/>
    <xf numFmtId="0" fontId="11" fillId="0" borderId="2" xfId="0" applyFont="1" applyBorder="1" applyAlignment="1">
      <alignment horizontal="left"/>
    </xf>
    <xf numFmtId="0" fontId="6" fillId="0" borderId="0" xfId="0" applyFont="1"/>
    <xf numFmtId="4" fontId="5" fillId="0" borderId="0" xfId="0" applyNumberFormat="1" applyFont="1" applyFill="1"/>
    <xf numFmtId="44" fontId="5" fillId="0" borderId="0" xfId="1" applyFont="1"/>
    <xf numFmtId="0" fontId="6" fillId="0" borderId="0" xfId="0" applyFont="1" applyAlignment="1">
      <alignment horizontal="center"/>
    </xf>
    <xf numFmtId="0" fontId="5" fillId="0" borderId="4" xfId="0" applyFont="1" applyBorder="1"/>
    <xf numFmtId="44" fontId="5" fillId="0" borderId="0" xfId="0" applyNumberFormat="1" applyFont="1"/>
    <xf numFmtId="44" fontId="5" fillId="0" borderId="2" xfId="1" applyFont="1" applyBorder="1"/>
    <xf numFmtId="44" fontId="6" fillId="0" borderId="2" xfId="1" applyFont="1" applyBorder="1"/>
    <xf numFmtId="0" fontId="5" fillId="0" borderId="21" xfId="0" applyFont="1" applyBorder="1"/>
    <xf numFmtId="44" fontId="5" fillId="0" borderId="22" xfId="1" applyFont="1" applyBorder="1" applyAlignment="1">
      <alignment horizontal="center"/>
    </xf>
    <xf numFmtId="44" fontId="5" fillId="0" borderId="22" xfId="1" applyFont="1" applyBorder="1"/>
    <xf numFmtId="0" fontId="5" fillId="0" borderId="6" xfId="0" applyFont="1" applyBorder="1"/>
    <xf numFmtId="0" fontId="5" fillId="0" borderId="7" xfId="0" applyFont="1" applyBorder="1"/>
    <xf numFmtId="0" fontId="5" fillId="0" borderId="16" xfId="0" applyFont="1" applyBorder="1"/>
    <xf numFmtId="44" fontId="5" fillId="0" borderId="1" xfId="1" applyFont="1" applyFill="1" applyBorder="1"/>
    <xf numFmtId="0" fontId="5" fillId="0" borderId="8" xfId="0" applyFont="1" applyBorder="1"/>
    <xf numFmtId="0" fontId="5" fillId="0" borderId="9" xfId="0" applyFont="1" applyBorder="1"/>
    <xf numFmtId="0" fontId="6" fillId="0" borderId="5" xfId="0" applyFont="1" applyBorder="1"/>
    <xf numFmtId="44" fontId="5" fillId="0" borderId="23" xfId="1" applyFont="1" applyBorder="1"/>
    <xf numFmtId="0" fontId="5" fillId="0" borderId="23" xfId="0" applyFont="1" applyBorder="1" applyAlignment="1">
      <alignment horizontal="center"/>
    </xf>
    <xf numFmtId="44" fontId="5" fillId="0" borderId="23" xfId="1" applyFont="1" applyBorder="1" applyAlignment="1">
      <alignment horizontal="center"/>
    </xf>
    <xf numFmtId="44" fontId="6" fillId="0" borderId="7" xfId="1" applyFont="1" applyBorder="1"/>
    <xf numFmtId="0" fontId="5" fillId="0" borderId="6" xfId="0" applyFont="1" applyBorder="1" applyAlignment="1">
      <alignment horizontal="left"/>
    </xf>
    <xf numFmtId="44" fontId="6" fillId="0" borderId="7" xfId="1" applyFont="1" applyBorder="1" applyAlignment="1">
      <alignment horizontal="left"/>
    </xf>
    <xf numFmtId="44" fontId="13" fillId="0" borderId="7" xfId="1" applyFont="1" applyBorder="1"/>
    <xf numFmtId="44" fontId="6" fillId="0" borderId="16" xfId="1" applyFont="1" applyBorder="1"/>
    <xf numFmtId="44" fontId="10" fillId="0" borderId="1" xfId="1" applyFont="1" applyBorder="1" applyAlignment="1">
      <alignment horizontal="left"/>
    </xf>
    <xf numFmtId="0" fontId="10" fillId="0" borderId="1" xfId="0" applyFont="1" applyBorder="1" applyAlignment="1"/>
    <xf numFmtId="0" fontId="10" fillId="0" borderId="3" xfId="0" applyFont="1" applyBorder="1" applyAlignment="1">
      <alignment horizontal="center"/>
    </xf>
    <xf numFmtId="44" fontId="20" fillId="0" borderId="1" xfId="1" applyNumberFormat="1" applyFont="1" applyBorder="1"/>
    <xf numFmtId="44" fontId="5" fillId="0" borderId="1" xfId="1" applyNumberFormat="1" applyFont="1" applyFill="1" applyBorder="1"/>
    <xf numFmtId="44" fontId="5" fillId="0" borderId="1" xfId="1" applyNumberFormat="1" applyFont="1" applyBorder="1"/>
    <xf numFmtId="44" fontId="5" fillId="0" borderId="1" xfId="1" applyNumberFormat="1" applyFont="1" applyBorder="1" applyAlignment="1"/>
    <xf numFmtId="0" fontId="5" fillId="0" borderId="1" xfId="0" applyFont="1" applyBorder="1" applyAlignment="1">
      <alignment vertical="top" wrapText="1"/>
    </xf>
    <xf numFmtId="44" fontId="5" fillId="0" borderId="1" xfId="1" applyFont="1" applyBorder="1" applyAlignment="1">
      <alignment vertical="top"/>
    </xf>
    <xf numFmtId="0" fontId="5" fillId="0" borderId="22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44" fontId="6" fillId="0" borderId="0" xfId="1" applyFont="1" applyBorder="1" applyAlignment="1">
      <alignment horizontal="center"/>
    </xf>
    <xf numFmtId="44" fontId="6" fillId="0" borderId="0" xfId="1" applyFont="1" applyBorder="1" applyAlignment="1">
      <alignment horizontal="left"/>
    </xf>
    <xf numFmtId="0" fontId="13" fillId="0" borderId="0" xfId="0" applyFont="1" applyBorder="1" applyAlignment="1">
      <alignment horizontal="center"/>
    </xf>
    <xf numFmtId="44" fontId="13" fillId="0" borderId="0" xfId="1" applyFont="1" applyBorder="1" applyAlignment="1">
      <alignment horizontal="center"/>
    </xf>
    <xf numFmtId="44" fontId="13" fillId="0" borderId="0" xfId="1" applyFont="1" applyBorder="1"/>
    <xf numFmtId="44" fontId="6" fillId="0" borderId="0" xfId="1" applyFont="1" applyBorder="1"/>
    <xf numFmtId="0" fontId="24" fillId="0" borderId="0" xfId="0" applyFont="1" applyBorder="1"/>
    <xf numFmtId="44" fontId="6" fillId="0" borderId="24" xfId="1" applyFont="1" applyBorder="1"/>
    <xf numFmtId="44" fontId="6" fillId="0" borderId="3" xfId="1" applyFont="1" applyBorder="1"/>
    <xf numFmtId="0" fontId="6" fillId="0" borderId="6" xfId="0" applyFont="1" applyBorder="1" applyAlignment="1">
      <alignment horizontal="left" vertical="center"/>
    </xf>
    <xf numFmtId="0" fontId="6" fillId="0" borderId="6" xfId="0" applyFont="1" applyBorder="1" applyAlignment="1">
      <alignment horizontal="left"/>
    </xf>
    <xf numFmtId="0" fontId="6" fillId="0" borderId="12" xfId="0" applyFont="1" applyBorder="1" applyAlignment="1">
      <alignment horizontal="left"/>
    </xf>
    <xf numFmtId="0" fontId="6" fillId="0" borderId="6" xfId="0" applyFont="1" applyBorder="1" applyAlignment="1"/>
    <xf numFmtId="171" fontId="5" fillId="0" borderId="1" xfId="0" applyNumberFormat="1" applyFont="1" applyBorder="1" applyAlignment="1">
      <alignment horizontal="center"/>
    </xf>
    <xf numFmtId="0" fontId="5" fillId="0" borderId="2" xfId="0" applyFont="1" applyBorder="1"/>
    <xf numFmtId="0" fontId="11" fillId="0" borderId="15" xfId="0" applyFont="1" applyBorder="1" applyAlignment="1">
      <alignment horizontal="left"/>
    </xf>
    <xf numFmtId="0" fontId="6" fillId="0" borderId="17" xfId="0" applyFont="1" applyBorder="1" applyAlignment="1">
      <alignment horizontal="center"/>
    </xf>
    <xf numFmtId="0" fontId="6" fillId="0" borderId="25" xfId="1" applyNumberFormat="1" applyFont="1" applyFill="1" applyBorder="1" applyAlignment="1">
      <alignment horizontal="center"/>
    </xf>
    <xf numFmtId="44" fontId="6" fillId="0" borderId="25" xfId="1" applyFont="1" applyFill="1" applyBorder="1" applyAlignment="1">
      <alignment horizontal="center"/>
    </xf>
    <xf numFmtId="0" fontId="6" fillId="0" borderId="25" xfId="0" applyFont="1" applyBorder="1" applyAlignment="1">
      <alignment horizontal="center"/>
    </xf>
    <xf numFmtId="0" fontId="6" fillId="0" borderId="26" xfId="0" applyFont="1" applyBorder="1" applyAlignment="1">
      <alignment horizontal="center"/>
    </xf>
    <xf numFmtId="44" fontId="13" fillId="0" borderId="3" xfId="1" applyFont="1" applyBorder="1" applyAlignment="1">
      <alignment horizontal="center"/>
    </xf>
    <xf numFmtId="0" fontId="6" fillId="0" borderId="27" xfId="0" applyFont="1" applyBorder="1" applyAlignment="1">
      <alignment horizontal="center"/>
    </xf>
    <xf numFmtId="44" fontId="6" fillId="0" borderId="26" xfId="1" applyFont="1" applyBorder="1"/>
    <xf numFmtId="0" fontId="5" fillId="0" borderId="7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44" fontId="6" fillId="0" borderId="5" xfId="0" applyNumberFormat="1" applyFont="1" applyBorder="1" applyAlignment="1">
      <alignment horizontal="center" vertical="center"/>
    </xf>
    <xf numFmtId="44" fontId="17" fillId="0" borderId="1" xfId="1" applyFont="1" applyFill="1" applyBorder="1" applyAlignment="1">
      <alignment horizontal="center"/>
    </xf>
    <xf numFmtId="0" fontId="12" fillId="0" borderId="12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13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0" fontId="6" fillId="0" borderId="28" xfId="0" applyFont="1" applyFill="1" applyBorder="1" applyAlignment="1">
      <alignment horizontal="center"/>
    </xf>
    <xf numFmtId="0" fontId="11" fillId="0" borderId="6" xfId="0" applyFont="1" applyFill="1" applyBorder="1" applyAlignment="1">
      <alignment horizontal="center"/>
    </xf>
    <xf numFmtId="0" fontId="10" fillId="0" borderId="6" xfId="0" applyFont="1" applyFill="1" applyBorder="1" applyAlignment="1">
      <alignment horizontal="center"/>
    </xf>
    <xf numFmtId="0" fontId="16" fillId="0" borderId="7" xfId="0" applyFont="1" applyFill="1" applyBorder="1" applyAlignment="1">
      <alignment horizontal="center"/>
    </xf>
    <xf numFmtId="0" fontId="6" fillId="0" borderId="10" xfId="0" applyFont="1" applyBorder="1" applyAlignment="1">
      <alignment horizontal="left"/>
    </xf>
    <xf numFmtId="0" fontId="14" fillId="0" borderId="29" xfId="0" applyFont="1" applyFill="1" applyBorder="1" applyAlignment="1">
      <alignment horizontal="center"/>
    </xf>
    <xf numFmtId="0" fontId="14" fillId="0" borderId="30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center"/>
    </xf>
    <xf numFmtId="0" fontId="6" fillId="2" borderId="18" xfId="0" applyFont="1" applyFill="1" applyBorder="1" applyAlignment="1">
      <alignment horizontal="center"/>
    </xf>
    <xf numFmtId="0" fontId="6" fillId="2" borderId="19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44" fontId="5" fillId="0" borderId="1" xfId="0" applyNumberFormat="1" applyFont="1" applyBorder="1" applyAlignment="1">
      <alignment horizontal="center"/>
    </xf>
    <xf numFmtId="44" fontId="6" fillId="0" borderId="1" xfId="0" applyNumberFormat="1" applyFont="1" applyBorder="1"/>
    <xf numFmtId="44" fontId="6" fillId="0" borderId="7" xfId="0" applyNumberFormat="1" applyFont="1" applyBorder="1"/>
    <xf numFmtId="0" fontId="5" fillId="0" borderId="10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6" fillId="0" borderId="11" xfId="0" applyFont="1" applyFill="1" applyBorder="1" applyAlignment="1">
      <alignment horizontal="center"/>
    </xf>
    <xf numFmtId="44" fontId="5" fillId="0" borderId="3" xfId="0" applyNumberFormat="1" applyFont="1" applyBorder="1" applyAlignment="1">
      <alignment horizontal="center"/>
    </xf>
    <xf numFmtId="0" fontId="5" fillId="0" borderId="10" xfId="0" applyFont="1" applyBorder="1"/>
    <xf numFmtId="0" fontId="5" fillId="0" borderId="11" xfId="0" applyFont="1" applyBorder="1"/>
    <xf numFmtId="44" fontId="6" fillId="0" borderId="26" xfId="0" applyNumberFormat="1" applyFont="1" applyBorder="1"/>
    <xf numFmtId="8" fontId="6" fillId="0" borderId="26" xfId="1" applyNumberFormat="1" applyFont="1" applyBorder="1"/>
    <xf numFmtId="0" fontId="6" fillId="0" borderId="6" xfId="0" applyFont="1" applyBorder="1"/>
    <xf numFmtId="8" fontId="5" fillId="0" borderId="7" xfId="0" applyNumberFormat="1" applyFont="1" applyBorder="1"/>
    <xf numFmtId="44" fontId="5" fillId="0" borderId="13" xfId="1" applyFont="1" applyBorder="1"/>
    <xf numFmtId="0" fontId="6" fillId="0" borderId="17" xfId="0" applyFont="1" applyBorder="1" applyAlignment="1">
      <alignment horizontal="right"/>
    </xf>
    <xf numFmtId="0" fontId="5" fillId="0" borderId="18" xfId="0" applyFont="1" applyBorder="1"/>
    <xf numFmtId="0" fontId="6" fillId="0" borderId="31" xfId="0" applyFont="1" applyBorder="1"/>
    <xf numFmtId="0" fontId="5" fillId="0" borderId="32" xfId="0" applyFont="1" applyBorder="1"/>
    <xf numFmtId="0" fontId="6" fillId="0" borderId="7" xfId="0" applyFont="1" applyBorder="1" applyAlignment="1">
      <alignment horizontal="center"/>
    </xf>
    <xf numFmtId="44" fontId="5" fillId="0" borderId="7" xfId="0" applyNumberFormat="1" applyFont="1" applyBorder="1"/>
    <xf numFmtId="0" fontId="6" fillId="0" borderId="33" xfId="0" applyFont="1" applyBorder="1"/>
    <xf numFmtId="4" fontId="5" fillId="2" borderId="18" xfId="0" applyNumberFormat="1" applyFont="1" applyFill="1" applyBorder="1"/>
    <xf numFmtId="44" fontId="5" fillId="2" borderId="18" xfId="1" applyFont="1" applyFill="1" applyBorder="1"/>
    <xf numFmtId="0" fontId="5" fillId="2" borderId="19" xfId="0" applyFont="1" applyFill="1" applyBorder="1"/>
    <xf numFmtId="0" fontId="6" fillId="2" borderId="28" xfId="0" applyFont="1" applyFill="1" applyBorder="1" applyAlignment="1">
      <alignment horizontal="left"/>
    </xf>
    <xf numFmtId="0" fontId="6" fillId="2" borderId="29" xfId="1" applyNumberFormat="1" applyFont="1" applyFill="1" applyBorder="1" applyAlignment="1">
      <alignment horizontal="center"/>
    </xf>
    <xf numFmtId="44" fontId="6" fillId="2" borderId="30" xfId="1" applyFont="1" applyFill="1" applyBorder="1"/>
    <xf numFmtId="0" fontId="6" fillId="0" borderId="6" xfId="0" applyFont="1" applyFill="1" applyBorder="1"/>
    <xf numFmtId="0" fontId="13" fillId="0" borderId="12" xfId="0" applyFont="1" applyBorder="1" applyAlignment="1">
      <alignment horizontal="center"/>
    </xf>
    <xf numFmtId="44" fontId="13" fillId="0" borderId="13" xfId="1" applyFont="1" applyBorder="1"/>
    <xf numFmtId="0" fontId="6" fillId="2" borderId="23" xfId="1" applyNumberFormat="1" applyFont="1" applyFill="1" applyBorder="1" applyAlignment="1">
      <alignment horizontal="center"/>
    </xf>
    <xf numFmtId="44" fontId="6" fillId="2" borderId="34" xfId="1" applyFont="1" applyFill="1" applyBorder="1"/>
    <xf numFmtId="44" fontId="5" fillId="0" borderId="29" xfId="1" applyFont="1" applyBorder="1" applyAlignment="1">
      <alignment horizontal="center"/>
    </xf>
    <xf numFmtId="44" fontId="5" fillId="0" borderId="30" xfId="1" applyFont="1" applyBorder="1"/>
    <xf numFmtId="0" fontId="19" fillId="0" borderId="31" xfId="0" applyFont="1" applyBorder="1"/>
    <xf numFmtId="44" fontId="19" fillId="0" borderId="7" xfId="1" applyFont="1" applyBorder="1"/>
    <xf numFmtId="0" fontId="19" fillId="0" borderId="6" xfId="0" applyFont="1" applyBorder="1" applyAlignment="1">
      <alignment horizontal="center"/>
    </xf>
    <xf numFmtId="44" fontId="20" fillId="0" borderId="13" xfId="1" applyFont="1" applyBorder="1" applyAlignment="1">
      <alignment horizontal="left"/>
    </xf>
    <xf numFmtId="44" fontId="28" fillId="0" borderId="7" xfId="1" applyFont="1" applyBorder="1"/>
    <xf numFmtId="44" fontId="6" fillId="0" borderId="11" xfId="1" applyFont="1" applyBorder="1"/>
    <xf numFmtId="0" fontId="8" fillId="0" borderId="6" xfId="0" applyFont="1" applyBorder="1" applyAlignment="1">
      <alignment horizontal="left"/>
    </xf>
    <xf numFmtId="44" fontId="21" fillId="0" borderId="7" xfId="1" applyFont="1" applyBorder="1"/>
    <xf numFmtId="44" fontId="22" fillId="0" borderId="11" xfId="1" applyFont="1" applyBorder="1" applyAlignment="1">
      <alignment horizontal="left"/>
    </xf>
    <xf numFmtId="44" fontId="5" fillId="2" borderId="19" xfId="1" applyFont="1" applyFill="1" applyBorder="1" applyAlignment="1">
      <alignment horizontal="center"/>
    </xf>
    <xf numFmtId="0" fontId="6" fillId="2" borderId="18" xfId="1" applyNumberFormat="1" applyFont="1" applyFill="1" applyBorder="1" applyAlignment="1">
      <alignment horizontal="left"/>
    </xf>
    <xf numFmtId="0" fontId="6" fillId="2" borderId="19" xfId="0" applyFont="1" applyFill="1" applyBorder="1"/>
    <xf numFmtId="44" fontId="11" fillId="0" borderId="7" xfId="1" applyFont="1" applyBorder="1" applyAlignment="1">
      <alignment horizontal="center"/>
    </xf>
    <xf numFmtId="44" fontId="6" fillId="2" borderId="18" xfId="1" applyFont="1" applyFill="1" applyBorder="1"/>
    <xf numFmtId="0" fontId="5" fillId="0" borderId="6" xfId="0" applyFont="1" applyBorder="1" applyAlignment="1">
      <alignment vertical="top" wrapText="1"/>
    </xf>
    <xf numFmtId="0" fontId="5" fillId="0" borderId="6" xfId="0" applyFont="1" applyBorder="1" applyAlignment="1">
      <alignment vertical="top"/>
    </xf>
    <xf numFmtId="0" fontId="6" fillId="0" borderId="7" xfId="0" applyFont="1" applyBorder="1"/>
    <xf numFmtId="0" fontId="6" fillId="2" borderId="18" xfId="0" applyFont="1" applyFill="1" applyBorder="1"/>
    <xf numFmtId="44" fontId="5" fillId="0" borderId="1" xfId="1" applyFont="1" applyFill="1" applyBorder="1" applyAlignment="1">
      <alignment vertical="top"/>
    </xf>
    <xf numFmtId="0" fontId="5" fillId="0" borderId="35" xfId="0" applyFont="1" applyBorder="1"/>
    <xf numFmtId="0" fontId="5" fillId="0" borderId="36" xfId="0" applyFont="1" applyBorder="1"/>
    <xf numFmtId="0" fontId="6" fillId="0" borderId="2" xfId="0" applyFont="1" applyBorder="1"/>
    <xf numFmtId="0" fontId="6" fillId="0" borderId="37" xfId="0" applyFont="1" applyBorder="1"/>
    <xf numFmtId="0" fontId="6" fillId="0" borderId="24" xfId="0" applyFont="1" applyBorder="1"/>
    <xf numFmtId="0" fontId="11" fillId="0" borderId="2" xfId="0" applyFont="1" applyBorder="1"/>
    <xf numFmtId="0" fontId="11" fillId="0" borderId="37" xfId="0" applyFont="1" applyBorder="1"/>
    <xf numFmtId="0" fontId="5" fillId="0" borderId="37" xfId="0" applyFont="1" applyBorder="1"/>
    <xf numFmtId="0" fontId="5" fillId="0" borderId="24" xfId="0" applyFont="1" applyBorder="1"/>
    <xf numFmtId="0" fontId="5" fillId="0" borderId="38" xfId="0" applyFont="1" applyBorder="1"/>
    <xf numFmtId="0" fontId="6" fillId="0" borderId="39" xfId="0" applyFont="1" applyBorder="1"/>
    <xf numFmtId="0" fontId="11" fillId="0" borderId="39" xfId="0" applyFont="1" applyBorder="1"/>
    <xf numFmtId="0" fontId="5" fillId="0" borderId="6" xfId="0" applyFont="1" applyFill="1" applyBorder="1" applyAlignment="1">
      <alignment vertical="top" wrapText="1"/>
    </xf>
    <xf numFmtId="0" fontId="5" fillId="0" borderId="39" xfId="0" applyFont="1" applyBorder="1"/>
    <xf numFmtId="0" fontId="5" fillId="0" borderId="6" xfId="0" applyFont="1" applyFill="1" applyBorder="1" applyAlignment="1">
      <alignment vertical="top"/>
    </xf>
    <xf numFmtId="0" fontId="3" fillId="0" borderId="20" xfId="0" applyFont="1" applyBorder="1"/>
    <xf numFmtId="44" fontId="3" fillId="0" borderId="3" xfId="1" applyFont="1" applyBorder="1"/>
    <xf numFmtId="44" fontId="3" fillId="0" borderId="4" xfId="1" applyFont="1" applyBorder="1"/>
    <xf numFmtId="0" fontId="3" fillId="0" borderId="15" xfId="0" applyFont="1" applyBorder="1"/>
    <xf numFmtId="0" fontId="3" fillId="0" borderId="10" xfId="0" applyFont="1" applyBorder="1"/>
    <xf numFmtId="0" fontId="3" fillId="0" borderId="12" xfId="0" applyFont="1" applyBorder="1"/>
    <xf numFmtId="14" fontId="3" fillId="0" borderId="10" xfId="0" applyNumberFormat="1" applyFont="1" applyBorder="1" applyAlignment="1">
      <alignment horizontal="center"/>
    </xf>
    <xf numFmtId="0" fontId="3" fillId="0" borderId="6" xfId="0" applyFont="1" applyBorder="1"/>
    <xf numFmtId="0" fontId="3" fillId="0" borderId="18" xfId="0" applyFont="1" applyBorder="1"/>
    <xf numFmtId="44" fontId="3" fillId="0" borderId="18" xfId="1" applyFont="1" applyBorder="1"/>
    <xf numFmtId="0" fontId="3" fillId="0" borderId="15" xfId="0" applyFont="1" applyBorder="1" applyAlignment="1">
      <alignment horizontal="left"/>
    </xf>
    <xf numFmtId="44" fontId="2" fillId="0" borderId="4" xfId="1" applyFont="1" applyBorder="1" applyAlignment="1">
      <alignment horizontal="center"/>
    </xf>
    <xf numFmtId="0" fontId="3" fillId="0" borderId="20" xfId="0" applyFont="1" applyBorder="1" applyAlignment="1">
      <alignment horizontal="left"/>
    </xf>
    <xf numFmtId="0" fontId="3" fillId="0" borderId="2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3" fillId="0" borderId="12" xfId="0" applyFont="1" applyBorder="1" applyAlignment="1">
      <alignment horizontal="center"/>
    </xf>
    <xf numFmtId="14" fontId="3" fillId="0" borderId="31" xfId="0" applyNumberFormat="1" applyFont="1" applyBorder="1"/>
    <xf numFmtId="44" fontId="11" fillId="0" borderId="7" xfId="1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11" fillId="0" borderId="6" xfId="0" applyFont="1" applyBorder="1" applyAlignment="1">
      <alignment horizontal="left"/>
    </xf>
    <xf numFmtId="0" fontId="11" fillId="0" borderId="6" xfId="0" applyFont="1" applyBorder="1"/>
    <xf numFmtId="44" fontId="5" fillId="0" borderId="7" xfId="1" applyFont="1" applyFill="1" applyBorder="1"/>
    <xf numFmtId="0" fontId="29" fillId="2" borderId="18" xfId="0" applyFont="1" applyFill="1" applyBorder="1" applyAlignment="1">
      <alignment horizontal="center"/>
    </xf>
    <xf numFmtId="0" fontId="29" fillId="2" borderId="19" xfId="0" applyFont="1" applyFill="1" applyBorder="1" applyAlignment="1">
      <alignment horizontal="center"/>
    </xf>
    <xf numFmtId="0" fontId="6" fillId="0" borderId="12" xfId="0" applyFont="1" applyBorder="1" applyAlignment="1">
      <alignment horizontal="center"/>
    </xf>
    <xf numFmtId="9" fontId="13" fillId="0" borderId="12" xfId="0" applyNumberFormat="1" applyFont="1" applyBorder="1" applyAlignment="1">
      <alignment horizontal="left"/>
    </xf>
    <xf numFmtId="44" fontId="13" fillId="0" borderId="13" xfId="1" applyFont="1" applyBorder="1" applyAlignment="1">
      <alignment horizontal="left"/>
    </xf>
    <xf numFmtId="0" fontId="5" fillId="0" borderId="12" xfId="0" applyFont="1" applyBorder="1" applyAlignment="1">
      <alignment horizontal="left" vertical="center"/>
    </xf>
    <xf numFmtId="0" fontId="30" fillId="0" borderId="0" xfId="0" applyFont="1" applyBorder="1" applyAlignment="1">
      <alignment horizontal="center" vertical="center"/>
    </xf>
    <xf numFmtId="0" fontId="6" fillId="0" borderId="1" xfId="1" applyNumberFormat="1" applyFont="1" applyFill="1" applyBorder="1" applyAlignment="1">
      <alignment horizontal="center"/>
    </xf>
    <xf numFmtId="0" fontId="5" fillId="0" borderId="1" xfId="1" applyNumberFormat="1" applyFont="1" applyBorder="1" applyAlignment="1">
      <alignment horizontal="center"/>
    </xf>
    <xf numFmtId="0" fontId="5" fillId="0" borderId="1" xfId="1" applyNumberFormat="1" applyFont="1" applyFill="1" applyBorder="1" applyAlignment="1">
      <alignment horizontal="center"/>
    </xf>
    <xf numFmtId="44" fontId="5" fillId="0" borderId="40" xfId="1" applyFont="1" applyBorder="1" applyAlignment="1">
      <alignment horizontal="center"/>
    </xf>
    <xf numFmtId="0" fontId="5" fillId="0" borderId="1" xfId="0" applyNumberFormat="1" applyFont="1" applyFill="1" applyBorder="1" applyAlignment="1">
      <alignment horizontal="center"/>
    </xf>
    <xf numFmtId="44" fontId="5" fillId="0" borderId="41" xfId="1" applyFont="1" applyBorder="1" applyAlignment="1">
      <alignment horizontal="center"/>
    </xf>
    <xf numFmtId="0" fontId="5" fillId="0" borderId="0" xfId="0" applyNumberFormat="1" applyFont="1" applyBorder="1" applyAlignment="1">
      <alignment horizontal="center"/>
    </xf>
    <xf numFmtId="0" fontId="5" fillId="0" borderId="0" xfId="0" applyNumberFormat="1" applyFont="1" applyFill="1" applyBorder="1" applyAlignment="1">
      <alignment horizontal="center"/>
    </xf>
    <xf numFmtId="44" fontId="5" fillId="0" borderId="0" xfId="1" applyFont="1" applyAlignment="1">
      <alignment horizontal="center"/>
    </xf>
    <xf numFmtId="0" fontId="5" fillId="0" borderId="0" xfId="1" applyNumberFormat="1" applyFont="1" applyBorder="1" applyAlignment="1">
      <alignment horizontal="center"/>
    </xf>
    <xf numFmtId="0" fontId="5" fillId="0" borderId="0" xfId="1" applyNumberFormat="1" applyFont="1" applyFill="1" applyBorder="1" applyAlignment="1">
      <alignment horizontal="center"/>
    </xf>
    <xf numFmtId="44" fontId="24" fillId="0" borderId="1" xfId="1" applyFont="1" applyBorder="1" applyAlignment="1">
      <alignment horizontal="center"/>
    </xf>
    <xf numFmtId="44" fontId="5" fillId="0" borderId="2" xfId="1" applyFont="1" applyBorder="1" applyAlignment="1">
      <alignment horizontal="center"/>
    </xf>
    <xf numFmtId="44" fontId="6" fillId="0" borderId="2" xfId="1" applyFont="1" applyBorder="1" applyAlignment="1">
      <alignment horizontal="center"/>
    </xf>
    <xf numFmtId="44" fontId="24" fillId="0" borderId="2" xfId="1" applyFont="1" applyBorder="1" applyAlignment="1">
      <alignment horizontal="center"/>
    </xf>
    <xf numFmtId="44" fontId="24" fillId="0" borderId="0" xfId="1" applyFont="1" applyBorder="1" applyAlignment="1">
      <alignment horizontal="center"/>
    </xf>
    <xf numFmtId="0" fontId="6" fillId="0" borderId="4" xfId="0" applyFont="1" applyBorder="1"/>
    <xf numFmtId="44" fontId="5" fillId="0" borderId="4" xfId="0" applyNumberFormat="1" applyFont="1" applyBorder="1" applyAlignment="1">
      <alignment horizontal="center"/>
    </xf>
    <xf numFmtId="0" fontId="5" fillId="0" borderId="4" xfId="1" applyNumberFormat="1" applyFont="1" applyBorder="1" applyAlignment="1">
      <alignment horizontal="center"/>
    </xf>
    <xf numFmtId="0" fontId="5" fillId="0" borderId="4" xfId="1" applyNumberFormat="1" applyFont="1" applyFill="1" applyBorder="1" applyAlignment="1">
      <alignment horizontal="center"/>
    </xf>
    <xf numFmtId="44" fontId="24" fillId="0" borderId="4" xfId="1" applyFont="1" applyBorder="1" applyAlignment="1">
      <alignment horizontal="center"/>
    </xf>
    <xf numFmtId="44" fontId="33" fillId="0" borderId="0" xfId="0" applyNumberFormat="1" applyFont="1" applyBorder="1"/>
    <xf numFmtId="44" fontId="25" fillId="0" borderId="0" xfId="1" applyFont="1" applyBorder="1" applyAlignment="1">
      <alignment horizontal="center"/>
    </xf>
    <xf numFmtId="0" fontId="5" fillId="0" borderId="0" xfId="1" applyNumberFormat="1" applyFont="1" applyBorder="1" applyAlignment="1"/>
    <xf numFmtId="0" fontId="5" fillId="0" borderId="0" xfId="1" applyNumberFormat="1" applyFont="1" applyFill="1" applyBorder="1"/>
    <xf numFmtId="0" fontId="6" fillId="0" borderId="28" xfId="0" applyFont="1" applyBorder="1"/>
    <xf numFmtId="0" fontId="6" fillId="0" borderId="29" xfId="0" applyFont="1" applyBorder="1"/>
    <xf numFmtId="44" fontId="6" fillId="0" borderId="29" xfId="1" applyFont="1" applyBorder="1" applyAlignment="1">
      <alignment horizontal="center"/>
    </xf>
    <xf numFmtId="44" fontId="6" fillId="0" borderId="29" xfId="1" applyFont="1" applyBorder="1"/>
    <xf numFmtId="44" fontId="6" fillId="0" borderId="29" xfId="0" applyNumberFormat="1" applyFont="1" applyBorder="1"/>
    <xf numFmtId="0" fontId="6" fillId="0" borderId="29" xfId="1" applyNumberFormat="1" applyFont="1" applyBorder="1"/>
    <xf numFmtId="44" fontId="6" fillId="0" borderId="30" xfId="1" applyFont="1" applyBorder="1"/>
    <xf numFmtId="44" fontId="6" fillId="0" borderId="0" xfId="1" applyFont="1"/>
    <xf numFmtId="0" fontId="5" fillId="0" borderId="1" xfId="1" applyNumberFormat="1" applyFont="1" applyBorder="1"/>
    <xf numFmtId="0" fontId="5" fillId="0" borderId="1" xfId="0" applyNumberFormat="1" applyFont="1" applyFill="1" applyBorder="1"/>
    <xf numFmtId="9" fontId="5" fillId="0" borderId="6" xfId="0" applyNumberFormat="1" applyFont="1" applyBorder="1" applyAlignment="1">
      <alignment horizontal="center"/>
    </xf>
    <xf numFmtId="0" fontId="5" fillId="0" borderId="1" xfId="0" applyNumberFormat="1" applyFont="1" applyBorder="1"/>
    <xf numFmtId="0" fontId="5" fillId="0" borderId="3" xfId="0" applyNumberFormat="1" applyFont="1" applyFill="1" applyBorder="1"/>
    <xf numFmtId="44" fontId="5" fillId="0" borderId="42" xfId="1" applyFont="1" applyBorder="1"/>
    <xf numFmtId="44" fontId="11" fillId="0" borderId="43" xfId="1" applyFont="1" applyBorder="1"/>
    <xf numFmtId="0" fontId="0" fillId="0" borderId="44" xfId="0" applyBorder="1"/>
    <xf numFmtId="0" fontId="5" fillId="0" borderId="42" xfId="0" applyNumberFormat="1" applyFont="1" applyBorder="1"/>
    <xf numFmtId="44" fontId="24" fillId="0" borderId="5" xfId="0" applyNumberFormat="1" applyFont="1" applyFill="1" applyBorder="1"/>
    <xf numFmtId="44" fontId="24" fillId="0" borderId="0" xfId="1" applyNumberFormat="1" applyFont="1" applyBorder="1"/>
    <xf numFmtId="44" fontId="11" fillId="0" borderId="14" xfId="1" applyFont="1" applyBorder="1" applyAlignment="1">
      <alignment horizontal="center"/>
    </xf>
    <xf numFmtId="0" fontId="0" fillId="0" borderId="23" xfId="0" applyBorder="1" applyAlignment="1"/>
    <xf numFmtId="0" fontId="5" fillId="0" borderId="0" xfId="0" applyNumberFormat="1" applyFont="1"/>
    <xf numFmtId="0" fontId="5" fillId="0" borderId="0" xfId="0" applyNumberFormat="1" applyFont="1" applyFill="1"/>
    <xf numFmtId="44" fontId="6" fillId="0" borderId="18" xfId="1" applyFont="1" applyBorder="1"/>
    <xf numFmtId="0" fontId="0" fillId="0" borderId="18" xfId="0" applyBorder="1"/>
    <xf numFmtId="0" fontId="5" fillId="0" borderId="28" xfId="0" applyFont="1" applyBorder="1" applyAlignment="1"/>
    <xf numFmtId="0" fontId="5" fillId="0" borderId="29" xfId="0" applyFont="1" applyBorder="1" applyAlignment="1"/>
    <xf numFmtId="44" fontId="36" fillId="0" borderId="45" xfId="1" applyFont="1" applyBorder="1" applyAlignment="1"/>
    <xf numFmtId="0" fontId="0" fillId="0" borderId="0" xfId="0" applyAlignment="1"/>
    <xf numFmtId="8" fontId="11" fillId="0" borderId="1" xfId="1" applyNumberFormat="1" applyFont="1" applyBorder="1"/>
    <xf numFmtId="44" fontId="36" fillId="0" borderId="46" xfId="1" applyFont="1" applyBorder="1" applyAlignment="1"/>
    <xf numFmtId="44" fontId="36" fillId="0" borderId="47" xfId="1" applyFont="1" applyBorder="1" applyAlignment="1"/>
    <xf numFmtId="0" fontId="5" fillId="0" borderId="28" xfId="0" applyFont="1" applyBorder="1"/>
    <xf numFmtId="0" fontId="6" fillId="0" borderId="3" xfId="0" applyFont="1" applyBorder="1"/>
    <xf numFmtId="44" fontId="5" fillId="0" borderId="8" xfId="1" applyFont="1" applyBorder="1"/>
    <xf numFmtId="0" fontId="6" fillId="0" borderId="27" xfId="0" applyFont="1" applyBorder="1"/>
    <xf numFmtId="44" fontId="13" fillId="0" borderId="1" xfId="0" applyNumberFormat="1" applyFont="1" applyBorder="1" applyAlignment="1">
      <alignment horizontal="center"/>
    </xf>
    <xf numFmtId="44" fontId="13" fillId="0" borderId="0" xfId="0" applyNumberFormat="1" applyFont="1" applyBorder="1" applyAlignment="1">
      <alignment horizontal="center"/>
    </xf>
    <xf numFmtId="44" fontId="5" fillId="0" borderId="24" xfId="1" applyFont="1" applyBorder="1" applyAlignment="1">
      <alignment horizontal="center"/>
    </xf>
    <xf numFmtId="44" fontId="5" fillId="0" borderId="20" xfId="1" applyFont="1" applyBorder="1" applyAlignment="1">
      <alignment horizontal="center"/>
    </xf>
    <xf numFmtId="44" fontId="37" fillId="0" borderId="5" xfId="0" applyNumberFormat="1" applyFont="1" applyBorder="1" applyAlignment="1">
      <alignment horizontal="center"/>
    </xf>
    <xf numFmtId="44" fontId="37" fillId="0" borderId="1" xfId="1" applyFont="1" applyBorder="1" applyAlignment="1">
      <alignment horizontal="center"/>
    </xf>
    <xf numFmtId="44" fontId="13" fillId="0" borderId="1" xfId="0" applyNumberFormat="1" applyFont="1" applyBorder="1"/>
    <xf numFmtId="44" fontId="11" fillId="0" borderId="5" xfId="1" applyFont="1" applyBorder="1" applyAlignment="1">
      <alignment horizontal="center"/>
    </xf>
    <xf numFmtId="44" fontId="19" fillId="0" borderId="5" xfId="1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5" xfId="0" applyFont="1" applyBorder="1"/>
    <xf numFmtId="44" fontId="37" fillId="0" borderId="5" xfId="1" applyFont="1" applyBorder="1"/>
    <xf numFmtId="0" fontId="0" fillId="0" borderId="1" xfId="0" applyBorder="1"/>
    <xf numFmtId="44" fontId="11" fillId="0" borderId="5" xfId="0" applyNumberFormat="1" applyFont="1" applyBorder="1"/>
    <xf numFmtId="44" fontId="24" fillId="0" borderId="0" xfId="1" applyFont="1" applyBorder="1" applyAlignment="1"/>
    <xf numFmtId="44" fontId="11" fillId="0" borderId="0" xfId="1" applyFont="1" applyBorder="1" applyAlignment="1"/>
    <xf numFmtId="0" fontId="0" fillId="0" borderId="48" xfId="0" applyBorder="1"/>
    <xf numFmtId="44" fontId="11" fillId="0" borderId="29" xfId="1" applyNumberFormat="1" applyFont="1" applyBorder="1"/>
    <xf numFmtId="44" fontId="37" fillId="0" borderId="26" xfId="0" applyNumberFormat="1" applyFont="1" applyBorder="1"/>
    <xf numFmtId="39" fontId="24" fillId="0" borderId="5" xfId="1" applyNumberFormat="1" applyFont="1" applyBorder="1" applyAlignment="1">
      <alignment horizontal="center"/>
    </xf>
    <xf numFmtId="44" fontId="37" fillId="0" borderId="25" xfId="1" applyFont="1" applyBorder="1" applyAlignment="1">
      <alignment horizontal="center"/>
    </xf>
    <xf numFmtId="165" fontId="0" fillId="0" borderId="1" xfId="0" applyNumberFormat="1" applyBorder="1"/>
    <xf numFmtId="0" fontId="8" fillId="0" borderId="1" xfId="0" applyFont="1" applyBorder="1"/>
    <xf numFmtId="0" fontId="0" fillId="0" borderId="1" xfId="0" applyNumberFormat="1" applyBorder="1"/>
    <xf numFmtId="0" fontId="9" fillId="0" borderId="1" xfId="0" applyFont="1" applyBorder="1"/>
    <xf numFmtId="2" fontId="0" fillId="0" borderId="1" xfId="0" applyNumberFormat="1" applyBorder="1"/>
    <xf numFmtId="44" fontId="1" fillId="0" borderId="1" xfId="1" applyBorder="1"/>
    <xf numFmtId="2" fontId="4" fillId="0" borderId="1" xfId="0" applyNumberFormat="1" applyFont="1" applyBorder="1"/>
    <xf numFmtId="171" fontId="6" fillId="0" borderId="0" xfId="0" applyNumberFormat="1" applyFont="1" applyBorder="1" applyAlignment="1">
      <alignment horizontal="left"/>
    </xf>
    <xf numFmtId="0" fontId="11" fillId="0" borderId="0" xfId="0" applyFont="1" applyBorder="1" applyAlignment="1">
      <alignment horizontal="left"/>
    </xf>
    <xf numFmtId="0" fontId="7" fillId="0" borderId="0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171" fontId="5" fillId="0" borderId="0" xfId="0" applyNumberFormat="1" applyFont="1" applyBorder="1"/>
    <xf numFmtId="171" fontId="5" fillId="0" borderId="0" xfId="0" applyNumberFormat="1" applyFont="1" applyBorder="1" applyAlignment="1">
      <alignment horizontal="center"/>
    </xf>
    <xf numFmtId="0" fontId="7" fillId="0" borderId="0" xfId="0" applyFont="1" applyBorder="1"/>
    <xf numFmtId="2" fontId="5" fillId="0" borderId="0" xfId="0" applyNumberFormat="1" applyFont="1" applyBorder="1"/>
    <xf numFmtId="2" fontId="7" fillId="0" borderId="0" xfId="0" applyNumberFormat="1" applyFont="1" applyBorder="1"/>
    <xf numFmtId="0" fontId="9" fillId="0" borderId="0" xfId="0" applyFont="1" applyBorder="1"/>
    <xf numFmtId="2" fontId="0" fillId="0" borderId="0" xfId="0" applyNumberFormat="1" applyBorder="1"/>
    <xf numFmtId="44" fontId="1" fillId="0" borderId="0" xfId="1" applyBorder="1"/>
    <xf numFmtId="0" fontId="8" fillId="0" borderId="0" xfId="0" applyFont="1" applyBorder="1"/>
    <xf numFmtId="2" fontId="4" fillId="0" borderId="0" xfId="0" applyNumberFormat="1" applyFont="1" applyBorder="1"/>
    <xf numFmtId="44" fontId="10" fillId="0" borderId="0" xfId="1" applyFont="1" applyBorder="1"/>
    <xf numFmtId="171" fontId="5" fillId="0" borderId="0" xfId="0" applyNumberFormat="1" applyFont="1" applyFill="1" applyBorder="1"/>
    <xf numFmtId="44" fontId="5" fillId="0" borderId="0" xfId="1" applyFont="1" applyBorder="1" applyAlignment="1">
      <alignment horizontal="left"/>
    </xf>
    <xf numFmtId="0" fontId="6" fillId="2" borderId="3" xfId="0" applyFont="1" applyFill="1" applyBorder="1" applyAlignment="1">
      <alignment horizontal="left"/>
    </xf>
    <xf numFmtId="0" fontId="6" fillId="0" borderId="49" xfId="0" applyFont="1" applyBorder="1" applyAlignment="1">
      <alignment horizontal="center"/>
    </xf>
    <xf numFmtId="0" fontId="6" fillId="2" borderId="3" xfId="0" applyFont="1" applyFill="1" applyBorder="1"/>
    <xf numFmtId="8" fontId="11" fillId="0" borderId="1" xfId="0" applyNumberFormat="1" applyFont="1" applyBorder="1"/>
    <xf numFmtId="8" fontId="5" fillId="0" borderId="1" xfId="0" applyNumberFormat="1" applyFont="1" applyBorder="1"/>
    <xf numFmtId="8" fontId="6" fillId="0" borderId="1" xfId="0" applyNumberFormat="1" applyFont="1" applyBorder="1"/>
    <xf numFmtId="8" fontId="13" fillId="0" borderId="1" xfId="0" applyNumberFormat="1" applyFont="1" applyBorder="1"/>
    <xf numFmtId="8" fontId="37" fillId="0" borderId="47" xfId="0" applyNumberFormat="1" applyFont="1" applyBorder="1"/>
    <xf numFmtId="44" fontId="37" fillId="0" borderId="5" xfId="1" applyFont="1" applyBorder="1" applyAlignment="1">
      <alignment horizontal="center"/>
    </xf>
    <xf numFmtId="44" fontId="36" fillId="0" borderId="50" xfId="1" applyFont="1" applyBorder="1" applyAlignment="1"/>
    <xf numFmtId="44" fontId="36" fillId="0" borderId="51" xfId="1" applyFont="1" applyBorder="1" applyAlignment="1"/>
    <xf numFmtId="44" fontId="36" fillId="0" borderId="52" xfId="1" applyFont="1" applyBorder="1" applyAlignment="1"/>
    <xf numFmtId="44" fontId="11" fillId="0" borderId="7" xfId="1" applyNumberFormat="1" applyFont="1" applyBorder="1" applyAlignment="1">
      <alignment horizontal="center"/>
    </xf>
    <xf numFmtId="0" fontId="6" fillId="0" borderId="1" xfId="0" applyFont="1" applyFill="1" applyBorder="1"/>
    <xf numFmtId="0" fontId="6" fillId="0" borderId="4" xfId="0" applyFont="1" applyFill="1" applyBorder="1"/>
    <xf numFmtId="0" fontId="6" fillId="0" borderId="10" xfId="0" applyFont="1" applyFill="1" applyBorder="1"/>
    <xf numFmtId="0" fontId="6" fillId="0" borderId="8" xfId="0" applyFont="1" applyFill="1" applyBorder="1"/>
    <xf numFmtId="0" fontId="6" fillId="2" borderId="27" xfId="0" applyFont="1" applyFill="1" applyBorder="1"/>
    <xf numFmtId="0" fontId="6" fillId="2" borderId="25" xfId="0" applyFont="1" applyFill="1" applyBorder="1"/>
    <xf numFmtId="0" fontId="6" fillId="0" borderId="1" xfId="0" applyFont="1" applyFill="1" applyBorder="1" applyAlignment="1">
      <alignment horizontal="center"/>
    </xf>
    <xf numFmtId="0" fontId="6" fillId="2" borderId="26" xfId="0" applyFont="1" applyFill="1" applyBorder="1"/>
    <xf numFmtId="0" fontId="6" fillId="0" borderId="11" xfId="0" applyFont="1" applyFill="1" applyBorder="1"/>
    <xf numFmtId="0" fontId="6" fillId="0" borderId="7" xfId="0" applyFont="1" applyFill="1" applyBorder="1" applyAlignment="1">
      <alignment horizontal="center"/>
    </xf>
    <xf numFmtId="0" fontId="6" fillId="0" borderId="7" xfId="0" applyFont="1" applyFill="1" applyBorder="1"/>
    <xf numFmtId="44" fontId="6" fillId="0" borderId="1" xfId="0" applyNumberFormat="1" applyFont="1" applyFill="1" applyBorder="1"/>
    <xf numFmtId="44" fontId="6" fillId="0" borderId="7" xfId="0" applyNumberFormat="1" applyFont="1" applyFill="1" applyBorder="1"/>
    <xf numFmtId="44" fontId="6" fillId="0" borderId="9" xfId="0" applyNumberFormat="1" applyFont="1" applyFill="1" applyBorder="1"/>
    <xf numFmtId="44" fontId="6" fillId="0" borderId="16" xfId="0" applyNumberFormat="1" applyFont="1" applyFill="1" applyBorder="1"/>
    <xf numFmtId="0" fontId="6" fillId="0" borderId="6" xfId="0" applyFont="1" applyFill="1" applyBorder="1" applyAlignment="1">
      <alignment horizontal="right"/>
    </xf>
    <xf numFmtId="0" fontId="3" fillId="0" borderId="23" xfId="0" applyFont="1" applyBorder="1"/>
    <xf numFmtId="4" fontId="3" fillId="0" borderId="0" xfId="0" applyNumberFormat="1" applyFont="1" applyBorder="1" applyAlignment="1">
      <alignment horizontal="center"/>
    </xf>
    <xf numFmtId="4" fontId="3" fillId="0" borderId="0" xfId="0" applyNumberFormat="1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44" fontId="3" fillId="0" borderId="7" xfId="0" applyNumberFormat="1" applyFont="1" applyBorder="1" applyAlignment="1">
      <alignment horizontal="left" wrapText="1"/>
    </xf>
    <xf numFmtId="44" fontId="3" fillId="0" borderId="7" xfId="0" applyNumberFormat="1" applyFont="1" applyBorder="1" applyAlignment="1">
      <alignment horizontal="left"/>
    </xf>
    <xf numFmtId="44" fontId="3" fillId="0" borderId="7" xfId="1" applyFont="1" applyFill="1" applyBorder="1" applyAlignment="1">
      <alignment horizontal="left"/>
    </xf>
    <xf numFmtId="44" fontId="3" fillId="0" borderId="7" xfId="0" applyNumberFormat="1" applyFont="1" applyFill="1" applyBorder="1" applyAlignment="1">
      <alignment horizontal="left"/>
    </xf>
    <xf numFmtId="44" fontId="3" fillId="0" borderId="7" xfId="0" applyNumberFormat="1" applyFont="1" applyFill="1" applyBorder="1" applyAlignment="1"/>
    <xf numFmtId="44" fontId="3" fillId="0" borderId="7" xfId="0" quotePrefix="1" applyNumberFormat="1" applyFont="1" applyBorder="1" applyAlignment="1">
      <alignment horizontal="left"/>
    </xf>
    <xf numFmtId="44" fontId="37" fillId="0" borderId="5" xfId="1" applyFont="1" applyBorder="1" applyAlignment="1">
      <alignment horizontal="left"/>
    </xf>
    <xf numFmtId="0" fontId="5" fillId="0" borderId="33" xfId="0" applyFont="1" applyBorder="1" applyAlignment="1">
      <alignment horizontal="center"/>
    </xf>
    <xf numFmtId="0" fontId="6" fillId="0" borderId="53" xfId="0" applyFont="1" applyBorder="1" applyAlignment="1">
      <alignment horizontal="center"/>
    </xf>
    <xf numFmtId="0" fontId="11" fillId="0" borderId="53" xfId="0" applyFont="1" applyBorder="1" applyAlignment="1">
      <alignment horizontal="center"/>
    </xf>
    <xf numFmtId="0" fontId="6" fillId="0" borderId="53" xfId="0" applyFont="1" applyBorder="1" applyAlignment="1"/>
    <xf numFmtId="0" fontId="5" fillId="0" borderId="53" xfId="0" applyFont="1" applyBorder="1" applyAlignment="1">
      <alignment horizontal="center"/>
    </xf>
    <xf numFmtId="0" fontId="5" fillId="0" borderId="54" xfId="0" applyFont="1" applyBorder="1" applyAlignment="1">
      <alignment horizontal="center"/>
    </xf>
    <xf numFmtId="44" fontId="5" fillId="0" borderId="55" xfId="1" applyFont="1" applyBorder="1" applyAlignment="1">
      <alignment horizontal="center"/>
    </xf>
    <xf numFmtId="0" fontId="6" fillId="0" borderId="39" xfId="1" applyNumberFormat="1" applyFont="1" applyBorder="1" applyAlignment="1">
      <alignment horizontal="center"/>
    </xf>
    <xf numFmtId="0" fontId="11" fillId="0" borderId="39" xfId="1" applyNumberFormat="1" applyFont="1" applyBorder="1" applyAlignment="1">
      <alignment horizontal="center"/>
    </xf>
    <xf numFmtId="44" fontId="6" fillId="0" borderId="39" xfId="1" applyFont="1" applyBorder="1" applyAlignment="1">
      <alignment horizontal="center"/>
    </xf>
    <xf numFmtId="44" fontId="5" fillId="0" borderId="39" xfId="1" applyFont="1" applyBorder="1" applyAlignment="1">
      <alignment horizontal="center"/>
    </xf>
    <xf numFmtId="44" fontId="5" fillId="0" borderId="56" xfId="1" applyFont="1" applyBorder="1" applyAlignment="1">
      <alignment horizontal="center"/>
    </xf>
    <xf numFmtId="0" fontId="42" fillId="0" borderId="1" xfId="0" applyFont="1" applyBorder="1"/>
    <xf numFmtId="8" fontId="42" fillId="0" borderId="1" xfId="0" applyNumberFormat="1" applyFont="1" applyBorder="1"/>
    <xf numFmtId="0" fontId="42" fillId="0" borderId="3" xfId="0" applyFont="1" applyBorder="1"/>
    <xf numFmtId="0" fontId="6" fillId="0" borderId="2" xfId="0" applyFont="1" applyBorder="1" applyAlignment="1">
      <alignment horizontal="center"/>
    </xf>
    <xf numFmtId="0" fontId="13" fillId="0" borderId="20" xfId="0" applyFont="1" applyBorder="1" applyAlignment="1">
      <alignment horizontal="center"/>
    </xf>
    <xf numFmtId="44" fontId="5" fillId="0" borderId="57" xfId="1" applyFont="1" applyBorder="1"/>
    <xf numFmtId="0" fontId="6" fillId="0" borderId="24" xfId="1" applyNumberFormat="1" applyFont="1" applyBorder="1" applyAlignment="1">
      <alignment horizontal="center"/>
    </xf>
    <xf numFmtId="0" fontId="11" fillId="0" borderId="24" xfId="1" applyNumberFormat="1" applyFont="1" applyBorder="1" applyAlignment="1">
      <alignment horizontal="center"/>
    </xf>
    <xf numFmtId="44" fontId="5" fillId="0" borderId="24" xfId="1" applyFont="1" applyBorder="1"/>
    <xf numFmtId="44" fontId="5" fillId="0" borderId="24" xfId="1" applyFont="1" applyBorder="1" applyAlignment="1">
      <alignment horizontal="left"/>
    </xf>
    <xf numFmtId="44" fontId="5" fillId="0" borderId="58" xfId="1" applyFont="1" applyBorder="1" applyAlignment="1">
      <alignment horizontal="left"/>
    </xf>
    <xf numFmtId="8" fontId="6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0" fillId="0" borderId="0" xfId="0" applyAlignment="1">
      <alignment horizontal="left"/>
    </xf>
    <xf numFmtId="0" fontId="5" fillId="0" borderId="53" xfId="0" applyFont="1" applyBorder="1" applyAlignment="1"/>
    <xf numFmtId="0" fontId="5" fillId="0" borderId="54" xfId="0" applyFont="1" applyBorder="1" applyAlignment="1"/>
    <xf numFmtId="0" fontId="13" fillId="0" borderId="59" xfId="0" applyFont="1" applyBorder="1" applyAlignment="1"/>
    <xf numFmtId="0" fontId="5" fillId="0" borderId="60" xfId="0" applyFont="1" applyBorder="1" applyAlignment="1"/>
    <xf numFmtId="44" fontId="11" fillId="0" borderId="39" xfId="1" applyFont="1" applyBorder="1"/>
    <xf numFmtId="44" fontId="5" fillId="0" borderId="39" xfId="1" applyFont="1" applyBorder="1" applyAlignment="1">
      <alignment horizontal="left"/>
    </xf>
    <xf numFmtId="44" fontId="5" fillId="0" borderId="56" xfId="1" applyFont="1" applyBorder="1" applyAlignment="1">
      <alignment horizontal="left"/>
    </xf>
    <xf numFmtId="44" fontId="5" fillId="0" borderId="61" xfId="1" applyFont="1" applyBorder="1" applyAlignment="1">
      <alignment horizontal="left"/>
    </xf>
    <xf numFmtId="8" fontId="37" fillId="0" borderId="5" xfId="0" applyNumberFormat="1" applyFont="1" applyBorder="1" applyAlignment="1">
      <alignment horizontal="center"/>
    </xf>
    <xf numFmtId="8" fontId="5" fillId="0" borderId="0" xfId="1" applyNumberFormat="1" applyFont="1" applyBorder="1" applyAlignment="1">
      <alignment horizontal="center"/>
    </xf>
    <xf numFmtId="0" fontId="42" fillId="0" borderId="62" xfId="0" applyFont="1" applyBorder="1"/>
    <xf numFmtId="0" fontId="42" fillId="0" borderId="63" xfId="0" applyFont="1" applyBorder="1"/>
    <xf numFmtId="44" fontId="42" fillId="0" borderId="62" xfId="0" applyNumberFormat="1" applyFont="1" applyBorder="1"/>
    <xf numFmtId="44" fontId="42" fillId="0" borderId="63" xfId="0" applyNumberFormat="1" applyFont="1" applyBorder="1"/>
    <xf numFmtId="0" fontId="13" fillId="0" borderId="0" xfId="0" applyFont="1" applyBorder="1"/>
    <xf numFmtId="0" fontId="26" fillId="0" borderId="0" xfId="0" applyFont="1" applyBorder="1"/>
    <xf numFmtId="0" fontId="42" fillId="0" borderId="0" xfId="0" applyFont="1" applyBorder="1"/>
    <xf numFmtId="8" fontId="42" fillId="0" borderId="0" xfId="0" applyNumberFormat="1" applyFont="1" applyBorder="1"/>
    <xf numFmtId="0" fontId="42" fillId="0" borderId="5" xfId="0" applyFont="1" applyBorder="1"/>
    <xf numFmtId="0" fontId="32" fillId="0" borderId="0" xfId="0" applyFont="1" applyBorder="1" applyAlignment="1">
      <alignment horizontal="left" vertical="center"/>
    </xf>
    <xf numFmtId="0" fontId="31" fillId="0" borderId="0" xfId="0" applyFont="1" applyBorder="1" applyAlignment="1">
      <alignment horizontal="center" vertical="center"/>
    </xf>
    <xf numFmtId="44" fontId="5" fillId="0" borderId="2" xfId="0" applyNumberFormat="1" applyFont="1" applyBorder="1" applyAlignment="1">
      <alignment horizontal="center" vertical="center"/>
    </xf>
    <xf numFmtId="44" fontId="5" fillId="0" borderId="20" xfId="0" applyNumberFormat="1" applyFont="1" applyBorder="1" applyAlignment="1">
      <alignment horizontal="center" vertical="center"/>
    </xf>
    <xf numFmtId="44" fontId="5" fillId="0" borderId="1" xfId="0" applyNumberFormat="1" applyFont="1" applyBorder="1" applyAlignment="1">
      <alignment horizontal="center" vertical="center"/>
    </xf>
    <xf numFmtId="44" fontId="12" fillId="0" borderId="4" xfId="0" applyNumberFormat="1" applyFont="1" applyBorder="1" applyAlignment="1">
      <alignment horizontal="center" vertical="center"/>
    </xf>
    <xf numFmtId="44" fontId="12" fillId="0" borderId="1" xfId="0" applyNumberFormat="1" applyFont="1" applyBorder="1" applyAlignment="1">
      <alignment horizontal="center" vertical="center"/>
    </xf>
    <xf numFmtId="44" fontId="37" fillId="0" borderId="5" xfId="0" applyNumberFormat="1" applyFont="1" applyBorder="1" applyAlignment="1">
      <alignment horizontal="center" vertical="center"/>
    </xf>
    <xf numFmtId="44" fontId="6" fillId="0" borderId="5" xfId="0" applyNumberFormat="1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44" fontId="37" fillId="0" borderId="25" xfId="0" applyNumberFormat="1" applyFont="1" applyBorder="1"/>
    <xf numFmtId="44" fontId="11" fillId="0" borderId="1" xfId="1" applyFont="1" applyBorder="1" applyAlignment="1"/>
    <xf numFmtId="0" fontId="6" fillId="0" borderId="1" xfId="1" applyNumberFormat="1" applyFont="1" applyBorder="1" applyAlignment="1"/>
    <xf numFmtId="44" fontId="5" fillId="0" borderId="1" xfId="1" applyNumberFormat="1" applyFont="1" applyFill="1" applyBorder="1" applyAlignment="1"/>
    <xf numFmtId="0" fontId="42" fillId="0" borderId="2" xfId="0" applyFont="1" applyBorder="1"/>
    <xf numFmtId="8" fontId="42" fillId="0" borderId="2" xfId="0" applyNumberFormat="1" applyFont="1" applyBorder="1"/>
    <xf numFmtId="8" fontId="6" fillId="0" borderId="2" xfId="0" applyNumberFormat="1" applyFont="1" applyBorder="1"/>
    <xf numFmtId="0" fontId="6" fillId="0" borderId="41" xfId="0" applyFont="1" applyBorder="1"/>
    <xf numFmtId="0" fontId="42" fillId="0" borderId="41" xfId="0" applyFont="1" applyBorder="1"/>
    <xf numFmtId="8" fontId="42" fillId="0" borderId="41" xfId="0" applyNumberFormat="1" applyFont="1" applyBorder="1"/>
    <xf numFmtId="8" fontId="6" fillId="0" borderId="41" xfId="0" applyNumberFormat="1" applyFont="1" applyBorder="1"/>
    <xf numFmtId="8" fontId="37" fillId="0" borderId="1" xfId="0" applyNumberFormat="1" applyFont="1" applyBorder="1"/>
    <xf numFmtId="44" fontId="3" fillId="0" borderId="15" xfId="1" applyFont="1" applyBorder="1"/>
    <xf numFmtId="44" fontId="3" fillId="0" borderId="2" xfId="1" applyFont="1" applyBorder="1"/>
    <xf numFmtId="44" fontId="3" fillId="0" borderId="20" xfId="1" applyFont="1" applyBorder="1"/>
    <xf numFmtId="0" fontId="3" fillId="0" borderId="41" xfId="0" applyFont="1" applyBorder="1"/>
    <xf numFmtId="44" fontId="3" fillId="0" borderId="13" xfId="0" applyNumberFormat="1" applyFont="1" applyBorder="1" applyAlignment="1">
      <alignment horizontal="left"/>
    </xf>
    <xf numFmtId="44" fontId="3" fillId="0" borderId="11" xfId="0" applyNumberFormat="1" applyFont="1" applyBorder="1" applyAlignment="1">
      <alignment horizontal="left"/>
    </xf>
    <xf numFmtId="0" fontId="6" fillId="0" borderId="62" xfId="0" applyFont="1" applyBorder="1"/>
    <xf numFmtId="0" fontId="6" fillId="0" borderId="2" xfId="1" applyNumberFormat="1" applyFont="1" applyBorder="1" applyAlignment="1">
      <alignment horizontal="center"/>
    </xf>
    <xf numFmtId="44" fontId="11" fillId="0" borderId="2" xfId="1" applyFont="1" applyBorder="1" applyAlignment="1">
      <alignment horizontal="center"/>
    </xf>
    <xf numFmtId="0" fontId="6" fillId="0" borderId="41" xfId="1" applyNumberFormat="1" applyFont="1" applyBorder="1" applyAlignment="1">
      <alignment horizontal="center"/>
    </xf>
    <xf numFmtId="44" fontId="11" fillId="0" borderId="41" xfId="1" applyFont="1" applyBorder="1" applyAlignment="1">
      <alignment horizontal="center"/>
    </xf>
    <xf numFmtId="44" fontId="6" fillId="0" borderId="41" xfId="1" applyFont="1" applyBorder="1" applyAlignment="1">
      <alignment horizontal="center"/>
    </xf>
    <xf numFmtId="8" fontId="5" fillId="0" borderId="41" xfId="1" applyNumberFormat="1" applyFont="1" applyBorder="1" applyAlignment="1">
      <alignment horizontal="center"/>
    </xf>
    <xf numFmtId="44" fontId="42" fillId="0" borderId="1" xfId="0" applyNumberFormat="1" applyFont="1" applyBorder="1"/>
    <xf numFmtId="44" fontId="42" fillId="0" borderId="1" xfId="0" applyNumberFormat="1" applyFont="1" applyBorder="1" applyAlignment="1">
      <alignment horizontal="center"/>
    </xf>
    <xf numFmtId="44" fontId="42" fillId="0" borderId="3" xfId="0" applyNumberFormat="1" applyFont="1" applyBorder="1" applyAlignment="1">
      <alignment horizontal="center"/>
    </xf>
    <xf numFmtId="44" fontId="5" fillId="0" borderId="2" xfId="1" applyNumberFormat="1" applyFont="1" applyBorder="1" applyAlignment="1">
      <alignment horizontal="center"/>
    </xf>
    <xf numFmtId="44" fontId="5" fillId="0" borderId="20" xfId="1" applyNumberFormat="1" applyFont="1" applyBorder="1" applyAlignment="1">
      <alignment horizontal="center"/>
    </xf>
    <xf numFmtId="44" fontId="5" fillId="0" borderId="1" xfId="0" applyNumberFormat="1" applyFont="1" applyBorder="1"/>
    <xf numFmtId="44" fontId="6" fillId="0" borderId="32" xfId="1" applyFont="1" applyBorder="1"/>
    <xf numFmtId="44" fontId="6" fillId="0" borderId="7" xfId="0" applyNumberFormat="1" applyFont="1" applyBorder="1" applyAlignment="1">
      <alignment horizontal="center"/>
    </xf>
    <xf numFmtId="44" fontId="10" fillId="0" borderId="2" xfId="1" applyFont="1" applyBorder="1"/>
    <xf numFmtId="44" fontId="1" fillId="0" borderId="3" xfId="1" applyBorder="1"/>
    <xf numFmtId="0" fontId="5" fillId="0" borderId="12" xfId="0" applyFont="1" applyBorder="1" applyAlignment="1">
      <alignment vertical="top" wrapText="1"/>
    </xf>
    <xf numFmtId="44" fontId="5" fillId="0" borderId="3" xfId="1" applyFont="1" applyBorder="1" applyAlignment="1">
      <alignment vertical="top"/>
    </xf>
    <xf numFmtId="0" fontId="5" fillId="0" borderId="20" xfId="0" applyFont="1" applyBorder="1"/>
    <xf numFmtId="0" fontId="5" fillId="0" borderId="22" xfId="0" applyFont="1" applyBorder="1"/>
    <xf numFmtId="0" fontId="5" fillId="0" borderId="56" xfId="0" applyFont="1" applyBorder="1"/>
    <xf numFmtId="0" fontId="5" fillId="0" borderId="4" xfId="0" applyFont="1" applyBorder="1" applyAlignment="1">
      <alignment vertical="top" wrapText="1"/>
    </xf>
    <xf numFmtId="44" fontId="5" fillId="0" borderId="4" xfId="1" applyFont="1" applyBorder="1" applyAlignment="1">
      <alignment vertical="top"/>
    </xf>
    <xf numFmtId="0" fontId="5" fillId="0" borderId="15" xfId="0" applyFont="1" applyBorder="1"/>
    <xf numFmtId="0" fontId="5" fillId="0" borderId="57" xfId="0" applyFont="1" applyBorder="1"/>
    <xf numFmtId="44" fontId="6" fillId="0" borderId="17" xfId="1" applyFont="1" applyBorder="1"/>
    <xf numFmtId="44" fontId="37" fillId="0" borderId="1" xfId="0" applyNumberFormat="1" applyFont="1" applyFill="1" applyBorder="1"/>
    <xf numFmtId="0" fontId="0" fillId="0" borderId="0" xfId="0" applyBorder="1"/>
    <xf numFmtId="44" fontId="5" fillId="0" borderId="2" xfId="0" applyNumberFormat="1" applyFont="1" applyBorder="1" applyAlignment="1">
      <alignment horizontal="center"/>
    </xf>
    <xf numFmtId="44" fontId="5" fillId="0" borderId="13" xfId="0" applyNumberFormat="1" applyFont="1" applyBorder="1"/>
    <xf numFmtId="0" fontId="24" fillId="0" borderId="0" xfId="0" applyFont="1" applyBorder="1" applyAlignment="1">
      <alignment horizontal="left"/>
    </xf>
    <xf numFmtId="44" fontId="43" fillId="0" borderId="1" xfId="0" applyNumberFormat="1" applyFont="1" applyBorder="1" applyAlignment="1">
      <alignment horizontal="center"/>
    </xf>
    <xf numFmtId="44" fontId="44" fillId="0" borderId="5" xfId="1" applyFont="1" applyBorder="1" applyAlignment="1">
      <alignment horizontal="center"/>
    </xf>
    <xf numFmtId="44" fontId="37" fillId="0" borderId="5" xfId="0" applyNumberFormat="1" applyFont="1" applyBorder="1"/>
    <xf numFmtId="8" fontId="5" fillId="0" borderId="4" xfId="1" applyNumberFormat="1" applyFont="1" applyBorder="1" applyAlignment="1">
      <alignment horizontal="center"/>
    </xf>
    <xf numFmtId="8" fontId="37" fillId="0" borderId="5" xfId="0" applyNumberFormat="1" applyFont="1" applyBorder="1"/>
    <xf numFmtId="8" fontId="6" fillId="0" borderId="5" xfId="0" applyNumberFormat="1" applyFont="1" applyBorder="1"/>
    <xf numFmtId="0" fontId="45" fillId="0" borderId="0" xfId="0" applyFont="1" applyAlignment="1">
      <alignment horizontal="center"/>
    </xf>
    <xf numFmtId="0" fontId="45" fillId="0" borderId="27" xfId="0" applyFont="1" applyBorder="1" applyAlignment="1">
      <alignment horizontal="center"/>
    </xf>
    <xf numFmtId="0" fontId="45" fillId="0" borderId="25" xfId="0" applyFont="1" applyBorder="1" applyAlignment="1">
      <alignment horizontal="center"/>
    </xf>
    <xf numFmtId="0" fontId="45" fillId="0" borderId="26" xfId="0" applyFont="1" applyBorder="1" applyAlignment="1">
      <alignment horizontal="center"/>
    </xf>
    <xf numFmtId="44" fontId="0" fillId="0" borderId="57" xfId="0" applyNumberFormat="1" applyBorder="1" applyAlignment="1">
      <alignment horizontal="center"/>
    </xf>
    <xf numFmtId="44" fontId="0" fillId="0" borderId="4" xfId="0" applyNumberFormat="1" applyBorder="1" applyAlignment="1">
      <alignment horizontal="center"/>
    </xf>
    <xf numFmtId="44" fontId="0" fillId="0" borderId="24" xfId="0" applyNumberFormat="1" applyBorder="1" applyAlignment="1">
      <alignment horizontal="center"/>
    </xf>
    <xf numFmtId="44" fontId="0" fillId="0" borderId="1" xfId="0" applyNumberFormat="1" applyBorder="1" applyAlignment="1">
      <alignment horizontal="center"/>
    </xf>
    <xf numFmtId="0" fontId="46" fillId="0" borderId="0" xfId="0" applyFont="1"/>
    <xf numFmtId="0" fontId="45" fillId="0" borderId="17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45" fillId="0" borderId="64" xfId="0" applyFont="1" applyBorder="1" applyAlignment="1">
      <alignment horizontal="center"/>
    </xf>
    <xf numFmtId="0" fontId="45" fillId="0" borderId="45" xfId="0" applyFont="1" applyBorder="1"/>
    <xf numFmtId="44" fontId="0" fillId="0" borderId="1" xfId="0" applyNumberFormat="1" applyBorder="1"/>
    <xf numFmtId="0" fontId="6" fillId="0" borderId="65" xfId="0" applyFont="1" applyBorder="1" applyAlignment="1">
      <alignment horizontal="center"/>
    </xf>
    <xf numFmtId="44" fontId="37" fillId="0" borderId="65" xfId="1" applyFont="1" applyBorder="1" applyAlignment="1">
      <alignment horizontal="center"/>
    </xf>
    <xf numFmtId="44" fontId="6" fillId="0" borderId="65" xfId="1" applyFont="1" applyBorder="1" applyAlignment="1">
      <alignment horizontal="left"/>
    </xf>
    <xf numFmtId="44" fontId="37" fillId="0" borderId="65" xfId="1" applyFont="1" applyBorder="1" applyAlignment="1">
      <alignment horizontal="left"/>
    </xf>
    <xf numFmtId="44" fontId="6" fillId="0" borderId="65" xfId="1" applyFont="1" applyBorder="1" applyAlignment="1">
      <alignment horizontal="center"/>
    </xf>
    <xf numFmtId="0" fontId="5" fillId="0" borderId="3" xfId="1" applyNumberFormat="1" applyFont="1" applyBorder="1" applyAlignment="1">
      <alignment horizontal="center"/>
    </xf>
    <xf numFmtId="0" fontId="5" fillId="0" borderId="3" xfId="1" applyNumberFormat="1" applyFont="1" applyFill="1" applyBorder="1" applyAlignment="1">
      <alignment horizontal="center"/>
    </xf>
    <xf numFmtId="44" fontId="19" fillId="0" borderId="14" xfId="1" applyFont="1" applyBorder="1" applyAlignment="1">
      <alignment horizontal="center"/>
    </xf>
    <xf numFmtId="44" fontId="37" fillId="0" borderId="14" xfId="0" applyNumberFormat="1" applyFont="1" applyBorder="1" applyAlignment="1">
      <alignment horizontal="center"/>
    </xf>
    <xf numFmtId="14" fontId="6" fillId="0" borderId="1" xfId="0" applyNumberFormat="1" applyFont="1" applyBorder="1"/>
    <xf numFmtId="0" fontId="6" fillId="0" borderId="40" xfId="0" applyFont="1" applyBorder="1"/>
    <xf numFmtId="0" fontId="5" fillId="0" borderId="40" xfId="0" applyFont="1" applyBorder="1" applyAlignment="1">
      <alignment horizontal="center"/>
    </xf>
    <xf numFmtId="0" fontId="5" fillId="0" borderId="40" xfId="1" applyNumberFormat="1" applyFont="1" applyBorder="1" applyAlignment="1">
      <alignment horizontal="center"/>
    </xf>
    <xf numFmtId="0" fontId="5" fillId="0" borderId="40" xfId="1" applyNumberFormat="1" applyFont="1" applyFill="1" applyBorder="1" applyAlignment="1">
      <alignment horizontal="center"/>
    </xf>
    <xf numFmtId="0" fontId="5" fillId="0" borderId="3" xfId="0" applyNumberFormat="1" applyFont="1" applyFill="1" applyBorder="1" applyAlignment="1">
      <alignment horizontal="center"/>
    </xf>
    <xf numFmtId="44" fontId="11" fillId="0" borderId="14" xfId="0" applyNumberFormat="1" applyFont="1" applyBorder="1" applyAlignment="1">
      <alignment horizontal="center"/>
    </xf>
    <xf numFmtId="14" fontId="6" fillId="0" borderId="3" xfId="0" applyNumberFormat="1" applyFont="1" applyBorder="1"/>
    <xf numFmtId="44" fontId="37" fillId="0" borderId="66" xfId="0" applyNumberFormat="1" applyFont="1" applyBorder="1" applyAlignment="1">
      <alignment horizontal="center"/>
    </xf>
    <xf numFmtId="44" fontId="37" fillId="0" borderId="14" xfId="0" applyNumberFormat="1" applyFont="1" applyBorder="1"/>
    <xf numFmtId="44" fontId="37" fillId="0" borderId="14" xfId="1" applyFont="1" applyBorder="1" applyAlignment="1">
      <alignment horizontal="center"/>
    </xf>
    <xf numFmtId="44" fontId="0" fillId="0" borderId="0" xfId="0" applyNumberFormat="1" applyBorder="1" applyAlignment="1">
      <alignment horizontal="center"/>
    </xf>
    <xf numFmtId="44" fontId="47" fillId="0" borderId="52" xfId="1" applyFont="1" applyBorder="1" applyAlignment="1"/>
    <xf numFmtId="0" fontId="25" fillId="0" borderId="9" xfId="0" quotePrefix="1" applyFont="1" applyBorder="1" applyAlignment="1">
      <alignment horizontal="left"/>
    </xf>
    <xf numFmtId="0" fontId="48" fillId="0" borderId="1" xfId="0" applyFont="1" applyBorder="1"/>
    <xf numFmtId="44" fontId="48" fillId="0" borderId="1" xfId="0" applyNumberFormat="1" applyFont="1" applyBorder="1" applyAlignment="1">
      <alignment horizontal="center"/>
    </xf>
    <xf numFmtId="0" fontId="48" fillId="0" borderId="1" xfId="0" applyNumberFormat="1" applyFont="1" applyBorder="1" applyAlignment="1">
      <alignment horizontal="center"/>
    </xf>
    <xf numFmtId="44" fontId="48" fillId="0" borderId="1" xfId="1" applyNumberFormat="1" applyFont="1" applyBorder="1" applyAlignment="1">
      <alignment horizontal="center"/>
    </xf>
    <xf numFmtId="0" fontId="48" fillId="0" borderId="1" xfId="1" applyNumberFormat="1" applyFont="1" applyBorder="1" applyAlignment="1">
      <alignment horizontal="center"/>
    </xf>
    <xf numFmtId="0" fontId="48" fillId="0" borderId="1" xfId="1" applyNumberFormat="1" applyFont="1" applyFill="1" applyBorder="1" applyAlignment="1">
      <alignment horizontal="center"/>
    </xf>
    <xf numFmtId="0" fontId="49" fillId="0" borderId="0" xfId="0" applyFont="1"/>
    <xf numFmtId="44" fontId="49" fillId="0" borderId="1" xfId="1" applyNumberFormat="1" applyFont="1" applyBorder="1" applyAlignment="1">
      <alignment horizontal="center"/>
    </xf>
    <xf numFmtId="0" fontId="49" fillId="0" borderId="1" xfId="0" applyNumberFormat="1" applyFont="1" applyBorder="1" applyAlignment="1">
      <alignment horizontal="center"/>
    </xf>
    <xf numFmtId="44" fontId="49" fillId="0" borderId="1" xfId="0" applyNumberFormat="1" applyFont="1" applyBorder="1" applyAlignment="1">
      <alignment horizontal="center"/>
    </xf>
    <xf numFmtId="0" fontId="49" fillId="0" borderId="1" xfId="1" applyNumberFormat="1" applyFont="1" applyBorder="1" applyAlignment="1">
      <alignment horizontal="center"/>
    </xf>
    <xf numFmtId="0" fontId="49" fillId="0" borderId="1" xfId="1" applyNumberFormat="1" applyFont="1" applyFill="1" applyBorder="1" applyAlignment="1">
      <alignment horizontal="center"/>
    </xf>
    <xf numFmtId="44" fontId="49" fillId="0" borderId="15" xfId="1" applyNumberFormat="1" applyFont="1" applyBorder="1" applyAlignment="1">
      <alignment horizontal="center"/>
    </xf>
    <xf numFmtId="44" fontId="50" fillId="0" borderId="67" xfId="1" applyNumberFormat="1" applyFont="1" applyBorder="1" applyAlignment="1">
      <alignment horizontal="center"/>
    </xf>
    <xf numFmtId="44" fontId="49" fillId="0" borderId="57" xfId="1" applyNumberFormat="1" applyFont="1" applyBorder="1" applyAlignment="1">
      <alignment horizontal="center"/>
    </xf>
    <xf numFmtId="44" fontId="49" fillId="0" borderId="4" xfId="1" applyNumberFormat="1" applyFont="1" applyBorder="1" applyAlignment="1">
      <alignment horizontal="center"/>
    </xf>
    <xf numFmtId="44" fontId="51" fillId="0" borderId="4" xfId="0" applyNumberFormat="1" applyFont="1" applyBorder="1" applyAlignment="1">
      <alignment horizontal="center"/>
    </xf>
    <xf numFmtId="0" fontId="48" fillId="0" borderId="3" xfId="0" applyFont="1" applyBorder="1"/>
    <xf numFmtId="44" fontId="49" fillId="0" borderId="3" xfId="1" applyNumberFormat="1" applyFont="1" applyBorder="1" applyAlignment="1">
      <alignment horizontal="center"/>
    </xf>
    <xf numFmtId="0" fontId="49" fillId="0" borderId="3" xfId="0" applyNumberFormat="1" applyFont="1" applyBorder="1" applyAlignment="1">
      <alignment horizontal="center"/>
    </xf>
    <xf numFmtId="0" fontId="49" fillId="0" borderId="3" xfId="1" applyNumberFormat="1" applyFont="1" applyBorder="1" applyAlignment="1">
      <alignment horizontal="center"/>
    </xf>
    <xf numFmtId="0" fontId="49" fillId="0" borderId="3" xfId="1" applyNumberFormat="1" applyFont="1" applyFill="1" applyBorder="1" applyAlignment="1">
      <alignment horizontal="center"/>
    </xf>
    <xf numFmtId="0" fontId="48" fillId="0" borderId="0" xfId="0" applyFont="1" applyBorder="1"/>
    <xf numFmtId="44" fontId="49" fillId="0" borderId="0" xfId="1" applyNumberFormat="1" applyFont="1" applyBorder="1" applyAlignment="1">
      <alignment horizontal="center"/>
    </xf>
    <xf numFmtId="0" fontId="49" fillId="0" borderId="0" xfId="0" applyNumberFormat="1" applyFont="1" applyBorder="1" applyAlignment="1">
      <alignment horizontal="center"/>
    </xf>
    <xf numFmtId="44" fontId="52" fillId="0" borderId="14" xfId="1" applyNumberFormat="1" applyFont="1" applyBorder="1" applyAlignment="1">
      <alignment horizontal="center"/>
    </xf>
    <xf numFmtId="44" fontId="49" fillId="0" borderId="0" xfId="0" applyNumberFormat="1" applyFont="1" applyBorder="1" applyAlignment="1">
      <alignment horizontal="center"/>
    </xf>
    <xf numFmtId="0" fontId="49" fillId="0" borderId="0" xfId="1" applyNumberFormat="1" applyFont="1" applyBorder="1" applyAlignment="1">
      <alignment horizontal="center"/>
    </xf>
    <xf numFmtId="0" fontId="49" fillId="0" borderId="0" xfId="1" applyNumberFormat="1" applyFont="1" applyFill="1" applyBorder="1" applyAlignment="1">
      <alignment horizontal="center"/>
    </xf>
    <xf numFmtId="44" fontId="52" fillId="0" borderId="68" xfId="1" applyNumberFormat="1" applyFont="1" applyBorder="1" applyAlignment="1">
      <alignment horizontal="center"/>
    </xf>
    <xf numFmtId="44" fontId="53" fillId="0" borderId="14" xfId="1" applyNumberFormat="1" applyFont="1" applyBorder="1" applyAlignment="1">
      <alignment horizontal="center"/>
    </xf>
    <xf numFmtId="44" fontId="54" fillId="0" borderId="14" xfId="0" applyNumberFormat="1" applyFont="1" applyBorder="1" applyAlignment="1">
      <alignment horizontal="center"/>
    </xf>
    <xf numFmtId="44" fontId="55" fillId="0" borderId="1" xfId="1" applyNumberFormat="1" applyFont="1" applyBorder="1" applyAlignment="1">
      <alignment horizontal="center"/>
    </xf>
    <xf numFmtId="44" fontId="51" fillId="0" borderId="1" xfId="0" applyNumberFormat="1" applyFont="1" applyBorder="1" applyAlignment="1">
      <alignment horizontal="center"/>
    </xf>
    <xf numFmtId="0" fontId="48" fillId="0" borderId="3" xfId="0" applyFont="1" applyFill="1" applyBorder="1"/>
    <xf numFmtId="44" fontId="49" fillId="0" borderId="3" xfId="1" applyNumberFormat="1" applyFont="1" applyFill="1" applyBorder="1" applyAlignment="1">
      <alignment horizontal="center"/>
    </xf>
    <xf numFmtId="0" fontId="49" fillId="0" borderId="3" xfId="0" applyNumberFormat="1" applyFont="1" applyFill="1" applyBorder="1" applyAlignment="1">
      <alignment horizontal="center"/>
    </xf>
    <xf numFmtId="44" fontId="49" fillId="0" borderId="1" xfId="1" applyNumberFormat="1" applyFont="1" applyFill="1" applyBorder="1" applyAlignment="1">
      <alignment horizontal="center"/>
    </xf>
    <xf numFmtId="0" fontId="49" fillId="0" borderId="20" xfId="0" applyNumberFormat="1" applyFont="1" applyFill="1" applyBorder="1" applyAlignment="1">
      <alignment horizontal="center"/>
    </xf>
    <xf numFmtId="0" fontId="49" fillId="0" borderId="2" xfId="0" applyNumberFormat="1" applyFont="1" applyBorder="1" applyAlignment="1">
      <alignment horizontal="center"/>
    </xf>
    <xf numFmtId="44" fontId="49" fillId="0" borderId="0" xfId="0" applyNumberFormat="1" applyFont="1" applyAlignment="1">
      <alignment horizontal="center"/>
    </xf>
    <xf numFmtId="0" fontId="49" fillId="0" borderId="0" xfId="0" applyNumberFormat="1" applyFont="1" applyAlignment="1">
      <alignment horizontal="center"/>
    </xf>
    <xf numFmtId="44" fontId="49" fillId="0" borderId="0" xfId="1" applyNumberFormat="1" applyFont="1" applyAlignment="1">
      <alignment horizontal="center"/>
    </xf>
    <xf numFmtId="44" fontId="52" fillId="0" borderId="5" xfId="1" applyNumberFormat="1" applyFont="1" applyBorder="1" applyAlignment="1">
      <alignment horizontal="center"/>
    </xf>
    <xf numFmtId="0" fontId="49" fillId="0" borderId="0" xfId="0" applyNumberFormat="1" applyFont="1" applyFill="1" applyAlignment="1">
      <alignment horizontal="center"/>
    </xf>
    <xf numFmtId="44" fontId="53" fillId="0" borderId="5" xfId="0" applyNumberFormat="1" applyFont="1" applyBorder="1" applyAlignment="1">
      <alignment horizontal="center"/>
    </xf>
    <xf numFmtId="44" fontId="54" fillId="0" borderId="5" xfId="0" applyNumberFormat="1" applyFont="1" applyBorder="1" applyAlignment="1">
      <alignment horizontal="center"/>
    </xf>
    <xf numFmtId="0" fontId="49" fillId="0" borderId="1" xfId="0" applyNumberFormat="1" applyFont="1" applyFill="1" applyBorder="1" applyAlignment="1">
      <alignment horizontal="center"/>
    </xf>
    <xf numFmtId="0" fontId="49" fillId="0" borderId="0" xfId="0" applyFont="1" applyBorder="1"/>
    <xf numFmtId="44" fontId="48" fillId="0" borderId="1" xfId="0" applyNumberFormat="1" applyFont="1" applyBorder="1"/>
    <xf numFmtId="44" fontId="49" fillId="0" borderId="0" xfId="0" applyNumberFormat="1" applyFont="1" applyBorder="1"/>
    <xf numFmtId="44" fontId="48" fillId="0" borderId="0" xfId="0" applyNumberFormat="1" applyFont="1" applyAlignment="1">
      <alignment horizontal="center"/>
    </xf>
    <xf numFmtId="44" fontId="55" fillId="0" borderId="5" xfId="0" applyNumberFormat="1" applyFont="1" applyBorder="1" applyAlignment="1">
      <alignment horizontal="center"/>
    </xf>
    <xf numFmtId="44" fontId="48" fillId="0" borderId="5" xfId="0" applyNumberFormat="1" applyFont="1" applyBorder="1" applyAlignment="1">
      <alignment horizontal="center"/>
    </xf>
    <xf numFmtId="0" fontId="43" fillId="0" borderId="41" xfId="0" applyFont="1" applyBorder="1"/>
    <xf numFmtId="0" fontId="3" fillId="0" borderId="0" xfId="0" applyFont="1" applyBorder="1" applyAlignment="1">
      <alignment horizontal="left"/>
    </xf>
    <xf numFmtId="0" fontId="3" fillId="0" borderId="69" xfId="0" applyFont="1" applyBorder="1" applyAlignment="1">
      <alignment horizontal="left"/>
    </xf>
    <xf numFmtId="0" fontId="3" fillId="0" borderId="25" xfId="1" applyNumberFormat="1" applyFont="1" applyBorder="1" applyAlignment="1">
      <alignment horizontal="center"/>
    </xf>
    <xf numFmtId="0" fontId="3" fillId="0" borderId="69" xfId="1" applyNumberFormat="1" applyFont="1" applyBorder="1" applyAlignment="1">
      <alignment horizontal="center"/>
    </xf>
    <xf numFmtId="0" fontId="3" fillId="0" borderId="4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27" xfId="0" applyFont="1" applyBorder="1"/>
    <xf numFmtId="0" fontId="3" fillId="0" borderId="69" xfId="0" applyFont="1" applyBorder="1"/>
    <xf numFmtId="44" fontId="3" fillId="0" borderId="25" xfId="1" applyFont="1" applyBorder="1"/>
    <xf numFmtId="44" fontId="3" fillId="0" borderId="69" xfId="1" applyFont="1" applyBorder="1"/>
    <xf numFmtId="0" fontId="5" fillId="0" borderId="27" xfId="0" applyFont="1" applyBorder="1" applyAlignment="1">
      <alignment horizontal="center"/>
    </xf>
    <xf numFmtId="0" fontId="5" fillId="0" borderId="69" xfId="0" applyFont="1" applyBorder="1" applyAlignment="1">
      <alignment horizontal="left"/>
    </xf>
    <xf numFmtId="4" fontId="5" fillId="0" borderId="0" xfId="0" applyNumberFormat="1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44" fontId="3" fillId="0" borderId="1" xfId="1" applyNumberFormat="1" applyFont="1" applyFill="1" applyBorder="1" applyAlignment="1">
      <alignment horizontal="right"/>
    </xf>
    <xf numFmtId="44" fontId="3" fillId="0" borderId="1" xfId="1" applyNumberFormat="1" applyFont="1" applyFill="1" applyBorder="1"/>
    <xf numFmtId="44" fontId="3" fillId="0" borderId="1" xfId="1" quotePrefix="1" applyNumberFormat="1" applyFont="1" applyBorder="1"/>
    <xf numFmtId="44" fontId="3" fillId="0" borderId="5" xfId="1" applyFont="1" applyBorder="1"/>
    <xf numFmtId="44" fontId="3" fillId="0" borderId="5" xfId="0" applyNumberFormat="1" applyFont="1" applyBorder="1" applyAlignment="1">
      <alignment horizontal="left"/>
    </xf>
    <xf numFmtId="37" fontId="6" fillId="0" borderId="69" xfId="1" applyNumberFormat="1" applyFont="1" applyBorder="1" applyAlignment="1">
      <alignment horizontal="center"/>
    </xf>
    <xf numFmtId="44" fontId="3" fillId="0" borderId="0" xfId="1" applyFont="1" applyBorder="1" applyAlignment="1">
      <alignment horizontal="left"/>
    </xf>
    <xf numFmtId="44" fontId="43" fillId="0" borderId="0" xfId="1" applyFont="1" applyBorder="1" applyAlignment="1">
      <alignment horizontal="left"/>
    </xf>
    <xf numFmtId="0" fontId="43" fillId="0" borderId="0" xfId="0" applyFont="1" applyBorder="1" applyAlignment="1"/>
    <xf numFmtId="44" fontId="11" fillId="0" borderId="2" xfId="1" applyFont="1" applyBorder="1" applyAlignment="1"/>
    <xf numFmtId="0" fontId="0" fillId="0" borderId="37" xfId="0" applyBorder="1" applyAlignment="1"/>
    <xf numFmtId="0" fontId="0" fillId="0" borderId="24" xfId="0" applyBorder="1" applyAlignment="1"/>
    <xf numFmtId="44" fontId="37" fillId="0" borderId="17" xfId="1" applyFont="1" applyBorder="1" applyAlignment="1"/>
    <xf numFmtId="0" fontId="39" fillId="0" borderId="18" xfId="0" applyFont="1" applyBorder="1" applyAlignment="1"/>
    <xf numFmtId="0" fontId="4" fillId="0" borderId="0" xfId="0" applyFont="1" applyBorder="1" applyAlignment="1"/>
    <xf numFmtId="0" fontId="27" fillId="0" borderId="0" xfId="0" applyFont="1" applyBorder="1" applyAlignment="1"/>
    <xf numFmtId="0" fontId="23" fillId="2" borderId="17" xfId="0" applyFont="1" applyFill="1" applyBorder="1" applyAlignment="1"/>
    <xf numFmtId="0" fontId="5" fillId="2" borderId="18" xfId="0" applyFont="1" applyFill="1" applyBorder="1" applyAlignment="1"/>
    <xf numFmtId="44" fontId="38" fillId="0" borderId="27" xfId="0" applyNumberFormat="1" applyFont="1" applyBorder="1" applyAlignment="1"/>
    <xf numFmtId="0" fontId="39" fillId="0" borderId="26" xfId="0" applyFont="1" applyBorder="1" applyAlignment="1"/>
    <xf numFmtId="44" fontId="40" fillId="0" borderId="69" xfId="0" applyNumberFormat="1" applyFont="1" applyBorder="1" applyAlignment="1">
      <alignment horizontal="center"/>
    </xf>
    <xf numFmtId="0" fontId="40" fillId="0" borderId="19" xfId="0" applyFont="1" applyBorder="1" applyAlignment="1">
      <alignment horizontal="center"/>
    </xf>
    <xf numFmtId="0" fontId="6" fillId="0" borderId="17" xfId="0" applyFont="1" applyBorder="1" applyAlignment="1"/>
    <xf numFmtId="0" fontId="0" fillId="0" borderId="18" xfId="0" applyBorder="1" applyAlignment="1"/>
    <xf numFmtId="44" fontId="40" fillId="0" borderId="27" xfId="0" applyNumberFormat="1" applyFont="1" applyBorder="1" applyAlignment="1"/>
    <xf numFmtId="0" fontId="35" fillId="0" borderId="26" xfId="0" applyFont="1" applyBorder="1" applyAlignment="1"/>
    <xf numFmtId="0" fontId="5" fillId="0" borderId="6" xfId="0" applyFont="1" applyBorder="1" applyAlignment="1"/>
    <xf numFmtId="0" fontId="5" fillId="0" borderId="1" xfId="0" applyFont="1" applyBorder="1" applyAlignment="1"/>
    <xf numFmtId="44" fontId="5" fillId="0" borderId="29" xfId="1" applyFont="1" applyBorder="1" applyAlignment="1"/>
    <xf numFmtId="0" fontId="0" fillId="0" borderId="30" xfId="0" applyBorder="1" applyAlignment="1"/>
    <xf numFmtId="44" fontId="5" fillId="0" borderId="1" xfId="1" applyFont="1" applyBorder="1" applyAlignment="1"/>
    <xf numFmtId="0" fontId="0" fillId="0" borderId="7" xfId="0" applyBorder="1" applyAlignment="1"/>
    <xf numFmtId="44" fontId="5" fillId="0" borderId="1" xfId="0" applyNumberFormat="1" applyFont="1" applyBorder="1" applyAlignment="1"/>
    <xf numFmtId="44" fontId="5" fillId="0" borderId="9" xfId="1" applyFont="1" applyBorder="1" applyAlignment="1"/>
    <xf numFmtId="0" fontId="0" fillId="0" borderId="16" xfId="0" applyBorder="1" applyAlignment="1"/>
    <xf numFmtId="44" fontId="24" fillId="0" borderId="0" xfId="1" applyFont="1" applyBorder="1" applyAlignment="1">
      <alignment horizontal="center"/>
    </xf>
    <xf numFmtId="0" fontId="35" fillId="0" borderId="0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8" Type="http://schemas.openxmlformats.org/officeDocument/2006/relationships/worksheet" Target="worksheets/sheet8.xml"/><Relationship Id="rId51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3"/>
  <sheetViews>
    <sheetView tabSelected="1" zoomScaleNormal="100" workbookViewId="0"/>
  </sheetViews>
  <sheetFormatPr defaultRowHeight="16.5" customHeight="1"/>
  <cols>
    <col min="1" max="1" width="11.28515625" style="3" bestFit="1" customWidth="1"/>
    <col min="2" max="2" width="46" style="3" customWidth="1"/>
    <col min="3" max="3" width="20.7109375" style="7" customWidth="1"/>
    <col min="4" max="4" width="20.140625" style="7" customWidth="1"/>
    <col min="5" max="5" width="29.42578125" style="3" customWidth="1"/>
    <col min="6" max="16384" width="9.140625" style="3"/>
  </cols>
  <sheetData>
    <row r="1" spans="1:5" s="673" customFormat="1" ht="16.5" customHeight="1" thickBot="1">
      <c r="A1" s="301">
        <v>2004</v>
      </c>
      <c r="B1" s="669" t="s">
        <v>0</v>
      </c>
      <c r="C1" s="670">
        <v>2004</v>
      </c>
      <c r="D1" s="671">
        <v>2003</v>
      </c>
      <c r="E1" s="672"/>
    </row>
    <row r="2" spans="1:5" ht="16.5" customHeight="1">
      <c r="A2" s="292"/>
      <c r="B2" s="291" t="s">
        <v>1</v>
      </c>
      <c r="C2" s="290">
        <v>1298310.94</v>
      </c>
      <c r="D2" s="531">
        <v>1361433</v>
      </c>
      <c r="E2" s="667"/>
    </row>
    <row r="3" spans="1:5" ht="16.5" customHeight="1">
      <c r="A3" s="293"/>
      <c r="B3" s="1" t="s">
        <v>2</v>
      </c>
      <c r="C3" s="2">
        <v>36000</v>
      </c>
      <c r="D3" s="532">
        <v>41000</v>
      </c>
      <c r="E3" s="667"/>
    </row>
    <row r="4" spans="1:5" ht="16.5" customHeight="1">
      <c r="A4" s="294"/>
      <c r="B4" s="1" t="s">
        <v>538</v>
      </c>
      <c r="C4" s="2">
        <v>0</v>
      </c>
      <c r="D4" s="532">
        <v>1533111.99</v>
      </c>
      <c r="E4" s="667"/>
    </row>
    <row r="5" spans="1:5" ht="16.5" customHeight="1">
      <c r="A5" s="294"/>
      <c r="B5" s="8" t="s">
        <v>51</v>
      </c>
      <c r="C5" s="2"/>
      <c r="D5" s="532">
        <v>623822.01</v>
      </c>
      <c r="E5" s="667"/>
    </row>
    <row r="6" spans="1:5" ht="16.5" customHeight="1">
      <c r="A6" s="295"/>
      <c r="B6" s="9" t="s">
        <v>582</v>
      </c>
      <c r="C6" s="2">
        <v>300000</v>
      </c>
      <c r="D6" s="532">
        <v>-300000</v>
      </c>
      <c r="E6" s="534"/>
    </row>
    <row r="7" spans="1:5" ht="16.5" customHeight="1" thickBot="1">
      <c r="A7" s="293"/>
      <c r="B7" s="288"/>
      <c r="C7" s="289"/>
      <c r="D7" s="533"/>
      <c r="E7" s="534"/>
    </row>
    <row r="8" spans="1:5" ht="16.5" customHeight="1" thickBot="1">
      <c r="A8" s="674"/>
      <c r="B8" s="675" t="s">
        <v>3</v>
      </c>
      <c r="C8" s="676">
        <f>SUM(C2:C7)</f>
        <v>1634310.94</v>
      </c>
      <c r="D8" s="677">
        <f>SUM(D2:D7)</f>
        <v>3259367</v>
      </c>
      <c r="E8" s="534"/>
    </row>
    <row r="9" spans="1:5" ht="16.5" customHeight="1" thickBot="1">
      <c r="A9" s="296"/>
      <c r="B9" s="296"/>
      <c r="C9" s="297"/>
      <c r="D9" s="453"/>
      <c r="E9" s="5"/>
    </row>
    <row r="10" spans="1:5" s="31" customFormat="1" ht="16.5" customHeight="1" thickBot="1">
      <c r="A10" s="678" t="s">
        <v>4</v>
      </c>
      <c r="B10" s="679" t="s">
        <v>5</v>
      </c>
      <c r="C10" s="688">
        <v>2004</v>
      </c>
      <c r="D10" s="71">
        <v>2003</v>
      </c>
      <c r="E10" s="680"/>
    </row>
    <row r="11" spans="1:5" ht="16.5" customHeight="1">
      <c r="A11" s="681" t="s">
        <v>6</v>
      </c>
      <c r="B11" s="298"/>
      <c r="C11" s="299" t="s">
        <v>7</v>
      </c>
      <c r="D11" s="682" t="s">
        <v>7</v>
      </c>
      <c r="E11" s="454"/>
    </row>
    <row r="12" spans="1:5" ht="16.5" customHeight="1">
      <c r="A12" s="302">
        <v>1</v>
      </c>
      <c r="B12" s="10" t="s">
        <v>8</v>
      </c>
      <c r="C12" s="13">
        <f>'1 CAPITAL EXPENDITURES'!B44</f>
        <v>29380</v>
      </c>
      <c r="D12" s="457">
        <v>61825</v>
      </c>
      <c r="E12" s="454"/>
    </row>
    <row r="13" spans="1:5" ht="16.5" customHeight="1">
      <c r="A13" s="302">
        <v>2</v>
      </c>
      <c r="B13" s="9" t="s">
        <v>118</v>
      </c>
      <c r="C13" s="2">
        <f>'2 APPARATUS PMTS.'!C12</f>
        <v>84672.74</v>
      </c>
      <c r="D13" s="2">
        <v>84672.74</v>
      </c>
      <c r="E13" s="454"/>
    </row>
    <row r="14" spans="1:5" ht="16.5" customHeight="1">
      <c r="A14" s="302">
        <v>3</v>
      </c>
      <c r="B14" s="9" t="s">
        <v>9</v>
      </c>
      <c r="C14" s="2">
        <f>'3 FUEL'!B15</f>
        <v>9701.15</v>
      </c>
      <c r="D14" s="458">
        <v>12161.07</v>
      </c>
      <c r="E14" s="454"/>
    </row>
    <row r="15" spans="1:5" ht="16.5" customHeight="1">
      <c r="A15" s="303">
        <v>4</v>
      </c>
      <c r="B15" s="11" t="s">
        <v>10</v>
      </c>
      <c r="C15" s="2">
        <f>'4 VEHICLE MAINTENANCE'!B15</f>
        <v>17886.5</v>
      </c>
      <c r="D15" s="459">
        <v>21026.5</v>
      </c>
      <c r="E15" s="455"/>
    </row>
    <row r="16" spans="1:5" ht="16.5" customHeight="1">
      <c r="A16" s="303">
        <v>5</v>
      </c>
      <c r="B16" s="11" t="s">
        <v>11</v>
      </c>
      <c r="C16" s="2">
        <f>'5 BLDG. MNT.'!B24</f>
        <v>7000</v>
      </c>
      <c r="D16" s="460">
        <v>9100</v>
      </c>
      <c r="E16" s="455"/>
    </row>
    <row r="17" spans="1:5" s="4" customFormat="1" ht="16.5" customHeight="1">
      <c r="A17" s="303">
        <v>6</v>
      </c>
      <c r="B17" s="11" t="s">
        <v>12</v>
      </c>
      <c r="C17" s="683">
        <f>'6 ALPHA PAGERS'!B20</f>
        <v>7148.16</v>
      </c>
      <c r="D17" s="460">
        <v>6720.12</v>
      </c>
      <c r="E17" s="455"/>
    </row>
    <row r="18" spans="1:5" s="4" customFormat="1" ht="16.5" customHeight="1">
      <c r="A18" s="303">
        <v>7</v>
      </c>
      <c r="B18" s="11" t="s">
        <v>13</v>
      </c>
      <c r="C18" s="13">
        <f>'7 COMMUNICATION EQUIP.'!B26</f>
        <v>3250</v>
      </c>
      <c r="D18" s="460">
        <v>3550</v>
      </c>
      <c r="E18" s="455"/>
    </row>
    <row r="19" spans="1:5" s="4" customFormat="1" ht="16.5" customHeight="1">
      <c r="A19" s="303">
        <v>8</v>
      </c>
      <c r="B19" s="11" t="s">
        <v>14</v>
      </c>
      <c r="C19" s="13">
        <f>'8 OTHER EQUIP. MNT.'!B17</f>
        <v>2400</v>
      </c>
      <c r="D19" s="459">
        <v>2680</v>
      </c>
      <c r="E19" s="455"/>
    </row>
    <row r="20" spans="1:5" s="4" customFormat="1" ht="16.5" customHeight="1">
      <c r="A20" s="303">
        <v>9</v>
      </c>
      <c r="B20" s="11" t="s">
        <v>15</v>
      </c>
      <c r="C20" s="684">
        <f>'9 TELEPHONE'!B16</f>
        <v>18409</v>
      </c>
      <c r="D20" s="460">
        <v>17800</v>
      </c>
      <c r="E20" s="455"/>
    </row>
    <row r="21" spans="1:5" s="4" customFormat="1" ht="16.5" customHeight="1">
      <c r="A21" s="303">
        <v>10</v>
      </c>
      <c r="B21" s="11" t="s">
        <v>16</v>
      </c>
      <c r="C21" s="684">
        <f>'10 UTILITIES'!B21</f>
        <v>13769.32</v>
      </c>
      <c r="D21" s="460">
        <v>12000</v>
      </c>
      <c r="E21" s="455"/>
    </row>
    <row r="22" spans="1:5" s="4" customFormat="1" ht="16.5" customHeight="1">
      <c r="A22" s="303">
        <v>11</v>
      </c>
      <c r="B22" s="12" t="s">
        <v>17</v>
      </c>
      <c r="C22" s="13">
        <f>'11 SCBA'!B20</f>
        <v>6950</v>
      </c>
      <c r="D22" s="461">
        <v>7800</v>
      </c>
      <c r="E22" s="455"/>
    </row>
    <row r="23" spans="1:5" s="4" customFormat="1" ht="16.5" customHeight="1">
      <c r="A23" s="303">
        <v>12</v>
      </c>
      <c r="B23" s="11" t="s">
        <v>18</v>
      </c>
      <c r="C23" s="684">
        <f>'12 INSURANCE'!B20</f>
        <v>116821.14</v>
      </c>
      <c r="D23" s="460">
        <v>92241.46</v>
      </c>
      <c r="E23" s="455"/>
    </row>
    <row r="24" spans="1:5" s="4" customFormat="1" ht="16.5" customHeight="1">
      <c r="A24" s="303">
        <v>13</v>
      </c>
      <c r="B24" s="11" t="s">
        <v>19</v>
      </c>
      <c r="C24" s="13">
        <f>'13 DISPATCH'!B14</f>
        <v>20900</v>
      </c>
      <c r="D24" s="460">
        <v>19000</v>
      </c>
      <c r="E24" s="455"/>
    </row>
    <row r="25" spans="1:5" ht="16.5" customHeight="1">
      <c r="A25" s="303">
        <v>14</v>
      </c>
      <c r="B25" s="11" t="s">
        <v>534</v>
      </c>
      <c r="C25" s="2">
        <f>'14 PROFESSIONAL SERVICES'!B22</f>
        <v>4100</v>
      </c>
      <c r="D25" s="460">
        <v>7980</v>
      </c>
      <c r="E25" s="455"/>
    </row>
    <row r="26" spans="1:5" ht="16.5" customHeight="1">
      <c r="A26" s="302">
        <v>15</v>
      </c>
      <c r="B26" s="9" t="s">
        <v>20</v>
      </c>
      <c r="C26" s="2">
        <f>'15 FIRE TRAINING'!B28</f>
        <v>22750</v>
      </c>
      <c r="D26" s="462">
        <v>26180</v>
      </c>
      <c r="E26" s="454"/>
    </row>
    <row r="27" spans="1:5" ht="16.5" customHeight="1">
      <c r="A27" s="302">
        <v>16</v>
      </c>
      <c r="B27" s="9" t="s">
        <v>21</v>
      </c>
      <c r="C27" s="13">
        <f>'16 EMS TRAINING'!B17</f>
        <v>6100</v>
      </c>
      <c r="D27" s="458">
        <v>7460</v>
      </c>
      <c r="E27" s="454"/>
    </row>
    <row r="28" spans="1:5" ht="16.5" customHeight="1">
      <c r="A28" s="302">
        <v>17</v>
      </c>
      <c r="B28" s="9" t="s">
        <v>22</v>
      </c>
      <c r="C28" s="13">
        <f>'17 RESCUE TRAINING'!B26</f>
        <v>2500</v>
      </c>
      <c r="D28" s="458">
        <v>1500</v>
      </c>
      <c r="E28" s="454"/>
    </row>
    <row r="29" spans="1:5" ht="16.5" customHeight="1">
      <c r="A29" s="302">
        <v>18</v>
      </c>
      <c r="B29" s="9" t="s">
        <v>23</v>
      </c>
      <c r="C29" s="13">
        <f>'18 GENERAL TRAINING'!B21</f>
        <v>5500</v>
      </c>
      <c r="D29" s="458">
        <v>6900</v>
      </c>
      <c r="E29" s="454"/>
    </row>
    <row r="30" spans="1:5" ht="16.5" customHeight="1">
      <c r="A30" s="302">
        <v>19</v>
      </c>
      <c r="B30" s="9" t="s">
        <v>24</v>
      </c>
      <c r="C30" s="13">
        <f>'19 EMS SUPPLIES'!B29</f>
        <v>4100</v>
      </c>
      <c r="D30" s="458">
        <v>8000</v>
      </c>
      <c r="E30" s="454"/>
    </row>
    <row r="31" spans="1:5" ht="16.5" customHeight="1">
      <c r="A31" s="302">
        <v>20</v>
      </c>
      <c r="B31" s="9" t="s">
        <v>533</v>
      </c>
      <c r="C31" s="13">
        <f>'20 OFFICE SUPPLIES'!B25</f>
        <v>3840</v>
      </c>
      <c r="D31" s="458">
        <v>3265.03</v>
      </c>
      <c r="E31" s="454"/>
    </row>
    <row r="32" spans="1:5" ht="16.5" customHeight="1">
      <c r="A32" s="302">
        <v>21</v>
      </c>
      <c r="B32" s="9" t="s">
        <v>25</v>
      </c>
      <c r="C32" s="13">
        <f>'21 UNIFORMS'!B14</f>
        <v>20420</v>
      </c>
      <c r="D32" s="535">
        <v>12505</v>
      </c>
      <c r="E32" s="454"/>
    </row>
    <row r="33" spans="1:5" ht="16.5" customHeight="1">
      <c r="A33" s="303">
        <v>22</v>
      </c>
      <c r="B33" s="11" t="s">
        <v>26</v>
      </c>
      <c r="C33" s="13">
        <f>'22 REOCCURRING'!B35</f>
        <v>18452.68</v>
      </c>
      <c r="D33" s="2">
        <v>21472.68</v>
      </c>
      <c r="E33" s="455"/>
    </row>
    <row r="34" spans="1:5" ht="16.5" customHeight="1">
      <c r="A34" s="302">
        <v>23</v>
      </c>
      <c r="B34" s="9" t="s">
        <v>27</v>
      </c>
      <c r="C34" s="684">
        <f>'23 POSTAGE'!B21</f>
        <v>840</v>
      </c>
      <c r="D34" s="536">
        <v>765.31</v>
      </c>
      <c r="E34" s="454"/>
    </row>
    <row r="35" spans="1:5" ht="16.5" customHeight="1">
      <c r="A35" s="302">
        <v>24</v>
      </c>
      <c r="B35" s="9" t="s">
        <v>28</v>
      </c>
      <c r="C35" s="13">
        <f>'24 DUES'!B20</f>
        <v>1926</v>
      </c>
      <c r="D35" s="458">
        <v>1345</v>
      </c>
      <c r="E35" s="454"/>
    </row>
    <row r="36" spans="1:5" ht="16.5" customHeight="1">
      <c r="A36" s="302">
        <v>25</v>
      </c>
      <c r="B36" s="9" t="s">
        <v>29</v>
      </c>
      <c r="C36" s="13">
        <f>'25 VOLUNTEER RECOGNITION'!B20</f>
        <v>3745</v>
      </c>
      <c r="D36" s="458">
        <v>4950</v>
      </c>
      <c r="E36" s="454"/>
    </row>
    <row r="37" spans="1:5" ht="16.5" customHeight="1">
      <c r="A37" s="302">
        <v>26</v>
      </c>
      <c r="B37" s="9" t="s">
        <v>30</v>
      </c>
      <c r="C37" s="13">
        <f>'26 PAYROLL ADMIN'!I22</f>
        <v>849159.67063600023</v>
      </c>
      <c r="D37" s="458">
        <v>804518.6</v>
      </c>
      <c r="E37" s="454"/>
    </row>
    <row r="38" spans="1:5" ht="16.5" customHeight="1">
      <c r="A38" s="302">
        <v>27</v>
      </c>
      <c r="B38" s="9" t="s">
        <v>31</v>
      </c>
      <c r="C38" s="13">
        <f>'27 PUBLIC EDUCATION'!B27</f>
        <v>1100</v>
      </c>
      <c r="D38" s="458">
        <v>1100</v>
      </c>
      <c r="E38" s="454"/>
    </row>
    <row r="39" spans="1:5" ht="16.5" customHeight="1">
      <c r="A39" s="302">
        <v>28</v>
      </c>
      <c r="B39" s="9" t="s">
        <v>32</v>
      </c>
      <c r="C39" s="2">
        <f>'28 BANK FEES'!B24</f>
        <v>250</v>
      </c>
      <c r="D39" s="458">
        <v>240</v>
      </c>
      <c r="E39" s="454"/>
    </row>
    <row r="40" spans="1:5" ht="16.5" customHeight="1">
      <c r="A40" s="302">
        <v>30</v>
      </c>
      <c r="B40" s="9" t="s">
        <v>33</v>
      </c>
      <c r="C40" s="2">
        <f>'30 INFECTION DISEASE'!B23</f>
        <v>500</v>
      </c>
      <c r="D40" s="458">
        <v>1000</v>
      </c>
      <c r="E40" s="454"/>
    </row>
    <row r="41" spans="1:5" ht="16.5" customHeight="1">
      <c r="A41" s="302">
        <v>31</v>
      </c>
      <c r="B41" s="9" t="s">
        <v>34</v>
      </c>
      <c r="C41" s="2">
        <f>'31 REHAB SUPPLIES'!B24</f>
        <v>1620</v>
      </c>
      <c r="D41" s="458">
        <v>1770</v>
      </c>
      <c r="E41" s="454"/>
    </row>
    <row r="42" spans="1:5" ht="16.5" customHeight="1">
      <c r="A42" s="302">
        <v>32</v>
      </c>
      <c r="B42" s="9" t="s">
        <v>35</v>
      </c>
      <c r="C42" s="2">
        <f>'32 EMERGENCY FUND'!B26</f>
        <v>0</v>
      </c>
      <c r="D42" s="458">
        <v>5000</v>
      </c>
      <c r="E42" s="454"/>
    </row>
    <row r="43" spans="1:5" ht="16.5" customHeight="1">
      <c r="A43" s="302">
        <v>33</v>
      </c>
      <c r="B43" s="9" t="s">
        <v>36</v>
      </c>
      <c r="C43" s="2">
        <f>'33 STATION SUPPLIES'!B26</f>
        <v>2940</v>
      </c>
      <c r="D43" s="458">
        <v>3402.67</v>
      </c>
      <c r="E43" s="454"/>
    </row>
    <row r="44" spans="1:5" ht="16.5" customHeight="1">
      <c r="A44" s="303">
        <v>34</v>
      </c>
      <c r="B44" s="11" t="s">
        <v>37</v>
      </c>
      <c r="C44" s="13">
        <f>'34 ANNUAL ADD &amp; REPLACE'!B38</f>
        <v>6650</v>
      </c>
      <c r="D44" s="460">
        <v>14735</v>
      </c>
      <c r="E44" s="455"/>
    </row>
    <row r="45" spans="1:5" ht="16.5" customHeight="1">
      <c r="A45" s="303">
        <v>35</v>
      </c>
      <c r="B45" s="11" t="s">
        <v>38</v>
      </c>
      <c r="C45" s="13">
        <f>'35 INFORMATION TECHNOLOGY'!B39</f>
        <v>12120</v>
      </c>
      <c r="D45" s="460">
        <v>21973</v>
      </c>
      <c r="E45" s="455"/>
    </row>
    <row r="46" spans="1:5" ht="16.5" customHeight="1">
      <c r="A46" s="303">
        <v>36</v>
      </c>
      <c r="B46" s="11" t="s">
        <v>39</v>
      </c>
      <c r="C46" s="13">
        <f>'36 WMD PREPARATION'!B20</f>
        <v>6000</v>
      </c>
      <c r="D46" s="460">
        <v>7500</v>
      </c>
      <c r="E46" s="455"/>
    </row>
    <row r="47" spans="1:5" ht="16.5" customHeight="1">
      <c r="A47" s="303">
        <v>37</v>
      </c>
      <c r="B47" s="11" t="s">
        <v>50</v>
      </c>
      <c r="C47" s="13"/>
      <c r="D47" s="460"/>
      <c r="E47" s="455"/>
    </row>
    <row r="48" spans="1:5" ht="16.5" customHeight="1">
      <c r="A48" s="302">
        <v>51</v>
      </c>
      <c r="B48" s="9" t="s">
        <v>532</v>
      </c>
      <c r="C48" s="2">
        <f>'51 PROFESSIONAL SERVICES'!B26</f>
        <v>0</v>
      </c>
      <c r="D48" s="458">
        <v>375</v>
      </c>
      <c r="E48" s="5"/>
    </row>
    <row r="49" spans="1:7" ht="16.5" customHeight="1">
      <c r="A49" s="302">
        <v>52</v>
      </c>
      <c r="B49" s="9" t="s">
        <v>531</v>
      </c>
      <c r="C49" s="2">
        <f>'52 PUBLIC NOTICES'!B26</f>
        <v>39600</v>
      </c>
      <c r="D49" s="458">
        <v>19600</v>
      </c>
      <c r="E49" s="454"/>
    </row>
    <row r="50" spans="1:7" ht="16.5" customHeight="1">
      <c r="A50" s="302">
        <v>53</v>
      </c>
      <c r="B50" s="9" t="s">
        <v>530</v>
      </c>
      <c r="C50" s="685">
        <f>'53 Tax Assessment Fees'!B20</f>
        <v>7146</v>
      </c>
      <c r="D50" s="458">
        <v>6964</v>
      </c>
      <c r="E50" s="454"/>
    </row>
    <row r="51" spans="1:7" ht="16.5" customHeight="1">
      <c r="A51" s="302">
        <v>54</v>
      </c>
      <c r="B51" s="9" t="s">
        <v>40</v>
      </c>
      <c r="C51" s="2">
        <f>'54 Compensation'!C12</f>
        <v>5000</v>
      </c>
      <c r="D51" s="458">
        <v>5000</v>
      </c>
      <c r="E51" s="454"/>
    </row>
    <row r="52" spans="1:7" ht="16.5" customHeight="1">
      <c r="A52" s="302">
        <v>55</v>
      </c>
      <c r="B52" s="9" t="s">
        <v>41</v>
      </c>
      <c r="C52" s="2">
        <f>'55 TCESD BOND INSURANCE'!B12</f>
        <v>575</v>
      </c>
      <c r="D52" s="458">
        <v>500</v>
      </c>
      <c r="E52" s="454"/>
    </row>
    <row r="53" spans="1:7" ht="17.25" customHeight="1">
      <c r="A53" s="302">
        <v>57</v>
      </c>
      <c r="B53" s="9" t="s">
        <v>42</v>
      </c>
      <c r="C53" s="2">
        <v>25000</v>
      </c>
      <c r="D53" s="458">
        <v>25000</v>
      </c>
      <c r="E53" s="454"/>
    </row>
    <row r="54" spans="1:7" ht="17.25" customHeight="1">
      <c r="A54" s="302">
        <v>58</v>
      </c>
      <c r="B54" s="9" t="s">
        <v>119</v>
      </c>
      <c r="C54" s="2">
        <f>'58 Bond Debt Services'!B18</f>
        <v>301000</v>
      </c>
      <c r="D54" s="458">
        <v>150000</v>
      </c>
      <c r="E54" s="668"/>
    </row>
    <row r="55" spans="1:7" ht="17.25" customHeight="1">
      <c r="A55" s="304">
        <v>59</v>
      </c>
      <c r="B55" s="300" t="s">
        <v>446</v>
      </c>
      <c r="C55" s="289">
        <f>'59 Sales Tax Election'!B26</f>
        <v>20000</v>
      </c>
      <c r="D55" s="458">
        <v>0</v>
      </c>
      <c r="E55" s="668"/>
    </row>
    <row r="56" spans="1:7" ht="17.25" customHeight="1" thickBot="1">
      <c r="A56" s="304"/>
      <c r="B56" s="300"/>
      <c r="C56" s="289"/>
      <c r="D56" s="535"/>
      <c r="E56" s="456"/>
    </row>
    <row r="57" spans="1:7" ht="16.5" customHeight="1" thickBot="1">
      <c r="A57" s="301"/>
      <c r="B57" s="669" t="s">
        <v>43</v>
      </c>
      <c r="C57" s="686">
        <f>SUM(C12:C56)</f>
        <v>1711222.3606360003</v>
      </c>
      <c r="D57" s="687">
        <f>SUM(D12:D56)</f>
        <v>1521578.18</v>
      </c>
      <c r="E57" s="454"/>
    </row>
    <row r="58" spans="1:7" ht="16.5" customHeight="1">
      <c r="A58" s="5"/>
      <c r="B58" s="5"/>
      <c r="C58" s="6"/>
      <c r="D58" s="5"/>
      <c r="E58" s="5"/>
    </row>
    <row r="59" spans="1:7" ht="16.5" customHeight="1">
      <c r="A59" s="305"/>
      <c r="B59" s="689"/>
      <c r="C59" s="690"/>
      <c r="D59" s="690"/>
      <c r="E59" s="691"/>
      <c r="G59" s="3" t="s">
        <v>44</v>
      </c>
    </row>
    <row r="60" spans="1:7" ht="16.5" customHeight="1">
      <c r="A60" s="5"/>
      <c r="B60" s="5"/>
      <c r="C60" s="6"/>
      <c r="D60" s="6"/>
      <c r="E60" s="5"/>
    </row>
    <row r="61" spans="1:7" ht="16.5" customHeight="1">
      <c r="A61" s="5"/>
      <c r="B61" s="5"/>
      <c r="C61" s="6"/>
      <c r="D61" s="6"/>
      <c r="E61" s="5"/>
    </row>
    <row r="62" spans="1:7" ht="16.5" customHeight="1">
      <c r="A62" s="5"/>
      <c r="B62" s="5"/>
      <c r="C62" s="6"/>
      <c r="D62" s="6"/>
      <c r="E62" s="5"/>
    </row>
    <row r="63" spans="1:7" ht="16.5" customHeight="1">
      <c r="A63" s="5"/>
      <c r="B63" s="5"/>
      <c r="C63" s="6"/>
      <c r="D63" s="6"/>
      <c r="E63" s="5"/>
    </row>
  </sheetData>
  <mergeCells count="1">
    <mergeCell ref="B59:E59"/>
  </mergeCells>
  <phoneticPr fontId="0" type="noConversion"/>
  <printOptions horizontalCentered="1" verticalCentered="1"/>
  <pageMargins left="0.5" right="0" top="0.68" bottom="0.5" header="0.25" footer="0.5"/>
  <pageSetup scale="70" orientation="portrait" horizontalDpi="300" verticalDpi="300" r:id="rId1"/>
  <headerFooter alignWithMargins="0">
    <oddHeader>&amp;C&amp;"Arial,Bold"&amp;12 2004 BUDGET
CATEGORIES</oddHeader>
    <oddFooter>&amp;L&amp;Z&amp;F</oddFooter>
  </headerFooter>
  <colBreaks count="1" manualBreakCount="1">
    <brk id="5" min="9" max="58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6"/>
  <sheetViews>
    <sheetView zoomScaleNormal="100" workbookViewId="0"/>
  </sheetViews>
  <sheetFormatPr defaultRowHeight="18.75" customHeight="1"/>
  <cols>
    <col min="1" max="1" width="50.42578125" style="21" customWidth="1"/>
    <col min="2" max="2" width="15.5703125" style="22" bestFit="1" customWidth="1"/>
    <col min="3" max="3" width="14.140625" style="24" customWidth="1"/>
    <col min="4" max="16384" width="9.140625" style="15"/>
  </cols>
  <sheetData>
    <row r="1" spans="1:3" s="19" customFormat="1" ht="18.75" customHeight="1" thickBot="1">
      <c r="A1" s="120" t="s">
        <v>471</v>
      </c>
      <c r="B1" s="121"/>
      <c r="C1" s="122"/>
    </row>
    <row r="2" spans="1:3" ht="18.75" customHeight="1">
      <c r="A2" s="40"/>
      <c r="B2" s="41"/>
      <c r="C2" s="42"/>
    </row>
    <row r="3" spans="1:3" s="19" customFormat="1" ht="18.75" customHeight="1">
      <c r="A3" s="17" t="s">
        <v>45</v>
      </c>
      <c r="B3" s="18">
        <v>2004</v>
      </c>
      <c r="C3" s="18">
        <v>2003</v>
      </c>
    </row>
    <row r="4" spans="1:3" s="50" customFormat="1" ht="18.75" customHeight="1">
      <c r="A4" s="47"/>
      <c r="B4" s="68"/>
      <c r="C4" s="68"/>
    </row>
    <row r="5" spans="1:3" s="50" customFormat="1" ht="18.75" customHeight="1">
      <c r="A5" s="47"/>
      <c r="B5" s="68"/>
      <c r="C5" s="68"/>
    </row>
    <row r="6" spans="1:3" s="50" customFormat="1" ht="18.75" customHeight="1">
      <c r="A6" s="124" t="s">
        <v>176</v>
      </c>
      <c r="B6" s="26">
        <v>500</v>
      </c>
      <c r="C6" s="26">
        <v>1300</v>
      </c>
    </row>
    <row r="7" spans="1:3" s="50" customFormat="1" ht="18.75" customHeight="1">
      <c r="A7" s="124" t="s">
        <v>175</v>
      </c>
      <c r="B7" s="26">
        <v>500</v>
      </c>
      <c r="C7" s="26">
        <v>0</v>
      </c>
    </row>
    <row r="8" spans="1:3" s="50" customFormat="1" ht="18.75" customHeight="1">
      <c r="A8" s="124" t="s">
        <v>172</v>
      </c>
      <c r="B8" s="26">
        <v>1000</v>
      </c>
      <c r="C8" s="26">
        <v>1000</v>
      </c>
    </row>
    <row r="9" spans="1:3" s="50" customFormat="1" ht="18.75" customHeight="1">
      <c r="A9" s="124" t="s">
        <v>173</v>
      </c>
      <c r="B9" s="26">
        <v>600</v>
      </c>
      <c r="C9" s="26">
        <v>600</v>
      </c>
    </row>
    <row r="10" spans="1:3" s="50" customFormat="1" ht="18.75" customHeight="1">
      <c r="A10" s="124" t="s">
        <v>174</v>
      </c>
      <c r="B10" s="26">
        <v>150</v>
      </c>
      <c r="C10" s="26">
        <v>150</v>
      </c>
    </row>
    <row r="11" spans="1:3" s="50" customFormat="1" ht="18.75" customHeight="1">
      <c r="A11" s="124" t="s">
        <v>355</v>
      </c>
      <c r="B11" s="26">
        <v>500</v>
      </c>
      <c r="C11" s="26">
        <v>500</v>
      </c>
    </row>
    <row r="12" spans="1:3" s="50" customFormat="1" ht="18.75" customHeight="1">
      <c r="A12" s="124"/>
      <c r="B12" s="49"/>
      <c r="C12" s="68"/>
    </row>
    <row r="13" spans="1:3" s="50" customFormat="1" ht="18.75" customHeight="1">
      <c r="A13" s="124"/>
      <c r="B13" s="49"/>
      <c r="C13" s="68"/>
    </row>
    <row r="14" spans="1:3" s="50" customFormat="1" ht="18.75" customHeight="1">
      <c r="A14" s="124"/>
      <c r="B14" s="49"/>
      <c r="C14" s="68"/>
    </row>
    <row r="15" spans="1:3" s="50" customFormat="1" ht="18.75" customHeight="1">
      <c r="A15" s="124"/>
      <c r="B15" s="49"/>
      <c r="C15" s="68"/>
    </row>
    <row r="16" spans="1:3" s="50" customFormat="1" ht="18.75" customHeight="1">
      <c r="A16" s="124"/>
      <c r="B16" s="49"/>
      <c r="C16" s="68"/>
    </row>
    <row r="17" spans="1:3" s="50" customFormat="1" ht="18.75" customHeight="1">
      <c r="A17" s="47"/>
      <c r="B17" s="49"/>
      <c r="C17" s="68"/>
    </row>
    <row r="18" spans="1:3" s="50" customFormat="1" ht="18.75" customHeight="1">
      <c r="A18" s="47"/>
      <c r="B18" s="49"/>
      <c r="C18" s="68"/>
    </row>
    <row r="19" spans="1:3" s="50" customFormat="1" ht="18.75" customHeight="1">
      <c r="A19" s="47"/>
      <c r="B19" s="49"/>
      <c r="C19" s="68"/>
    </row>
    <row r="20" spans="1:3" s="19" customFormat="1" ht="18.75" customHeight="1">
      <c r="A20" s="23"/>
      <c r="B20" s="14"/>
      <c r="C20" s="27"/>
    </row>
    <row r="21" spans="1:3" ht="18.75" customHeight="1">
      <c r="A21" s="23"/>
      <c r="B21" s="14"/>
      <c r="C21" s="27"/>
    </row>
    <row r="22" spans="1:3" ht="18.75" customHeight="1">
      <c r="A22" s="23"/>
      <c r="B22" s="14"/>
      <c r="C22" s="27"/>
    </row>
    <row r="23" spans="1:3" ht="18.75" customHeight="1">
      <c r="A23" s="23"/>
      <c r="B23" s="14"/>
      <c r="C23" s="27"/>
    </row>
    <row r="24" spans="1:3" ht="18.75" customHeight="1">
      <c r="A24" s="16"/>
      <c r="B24" s="14"/>
      <c r="C24" s="27"/>
    </row>
    <row r="25" spans="1:3" ht="18.75" customHeight="1" thickBot="1">
      <c r="A25" s="37"/>
      <c r="B25" s="38"/>
      <c r="C25" s="39"/>
    </row>
    <row r="26" spans="1:3" s="19" customFormat="1" ht="18.75" customHeight="1" thickBot="1">
      <c r="A26" s="43" t="s">
        <v>43</v>
      </c>
      <c r="B26" s="432">
        <f>SUM(B6:B25)</f>
        <v>3250</v>
      </c>
      <c r="C26" s="45">
        <f>SUM(C6:C25)</f>
        <v>3550</v>
      </c>
    </row>
  </sheetData>
  <phoneticPr fontId="0" type="noConversion"/>
  <printOptions horizontalCentered="1" verticalCentered="1"/>
  <pageMargins left="0.75" right="0.75" top="1" bottom="1" header="0.5" footer="0.5"/>
  <pageSetup orientation="portrait" horizontalDpi="4294967292" verticalDpi="300" r:id="rId1"/>
  <headerFooter alignWithMargins="0">
    <oddHeader>&amp;C&amp;"Arial,Bold"&amp;12 7 COMMUNICATON EQUIPMENT MAINTENANCE&amp;R&amp;D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7"/>
  <sheetViews>
    <sheetView zoomScaleNormal="100" workbookViewId="0"/>
  </sheetViews>
  <sheetFormatPr defaultRowHeight="18.75" customHeight="1"/>
  <cols>
    <col min="1" max="1" width="57.28515625" style="21" customWidth="1"/>
    <col min="2" max="2" width="15.5703125" style="22" bestFit="1" customWidth="1"/>
    <col min="3" max="3" width="15.5703125" style="24" bestFit="1" customWidth="1"/>
    <col min="4" max="16384" width="9.140625" style="15"/>
  </cols>
  <sheetData>
    <row r="1" spans="1:3" s="19" customFormat="1" ht="18.75" customHeight="1" thickBot="1">
      <c r="A1" s="120" t="s">
        <v>477</v>
      </c>
      <c r="B1" s="122"/>
      <c r="C1" s="122"/>
    </row>
    <row r="2" spans="1:3" ht="18.75" customHeight="1">
      <c r="A2" s="40"/>
      <c r="B2" s="42"/>
      <c r="C2" s="42"/>
    </row>
    <row r="3" spans="1:3" s="19" customFormat="1" ht="18.75" customHeight="1">
      <c r="A3" s="17" t="s">
        <v>45</v>
      </c>
      <c r="B3" s="18">
        <v>2004</v>
      </c>
      <c r="C3" s="18">
        <v>2003</v>
      </c>
    </row>
    <row r="4" spans="1:3" s="50" customFormat="1" ht="18.75" customHeight="1">
      <c r="A4" s="47"/>
      <c r="B4" s="68"/>
      <c r="C4" s="68"/>
    </row>
    <row r="5" spans="1:3" s="50" customFormat="1" ht="18.75" customHeight="1">
      <c r="A5" s="47"/>
      <c r="B5" s="68"/>
      <c r="C5" s="68"/>
    </row>
    <row r="6" spans="1:3" s="50" customFormat="1" ht="18.75" customHeight="1">
      <c r="A6" s="30" t="s">
        <v>181</v>
      </c>
      <c r="B6" s="26">
        <v>120</v>
      </c>
      <c r="C6" s="26">
        <v>120</v>
      </c>
    </row>
    <row r="7" spans="1:3" s="50" customFormat="1" ht="18.75" customHeight="1">
      <c r="A7" s="30" t="s">
        <v>179</v>
      </c>
      <c r="B7" s="26">
        <v>100</v>
      </c>
      <c r="C7" s="26">
        <v>180</v>
      </c>
    </row>
    <row r="8" spans="1:3" s="50" customFormat="1" ht="18.75" customHeight="1">
      <c r="A8" s="30" t="s">
        <v>180</v>
      </c>
      <c r="B8" s="26">
        <v>600</v>
      </c>
      <c r="C8" s="26">
        <v>700</v>
      </c>
    </row>
    <row r="9" spans="1:3" ht="18.75" customHeight="1">
      <c r="A9" s="30" t="s">
        <v>177</v>
      </c>
      <c r="B9" s="28">
        <v>300</v>
      </c>
      <c r="C9" s="28">
        <v>300</v>
      </c>
    </row>
    <row r="10" spans="1:3" ht="18.75" customHeight="1">
      <c r="A10" s="30" t="s">
        <v>178</v>
      </c>
      <c r="B10" s="28">
        <v>300</v>
      </c>
      <c r="C10" s="28">
        <v>300</v>
      </c>
    </row>
    <row r="11" spans="1:3" ht="18.75" customHeight="1">
      <c r="A11" s="30" t="s">
        <v>182</v>
      </c>
      <c r="B11" s="28">
        <v>100</v>
      </c>
      <c r="C11" s="28">
        <v>200</v>
      </c>
    </row>
    <row r="12" spans="1:3" ht="18.75" customHeight="1">
      <c r="A12" s="30" t="s">
        <v>183</v>
      </c>
      <c r="B12" s="28">
        <v>300</v>
      </c>
      <c r="C12" s="28">
        <v>300</v>
      </c>
    </row>
    <row r="13" spans="1:3" ht="18.75" customHeight="1">
      <c r="A13" s="30" t="s">
        <v>184</v>
      </c>
      <c r="B13" s="28">
        <v>100</v>
      </c>
      <c r="C13" s="28">
        <v>100</v>
      </c>
    </row>
    <row r="14" spans="1:3" ht="18.75" customHeight="1">
      <c r="A14" s="30" t="s">
        <v>319</v>
      </c>
      <c r="B14" s="28">
        <v>240</v>
      </c>
      <c r="C14" s="28">
        <v>240</v>
      </c>
    </row>
    <row r="15" spans="1:3" ht="18.75" customHeight="1">
      <c r="A15" s="30" t="s">
        <v>320</v>
      </c>
      <c r="B15" s="28">
        <v>240</v>
      </c>
      <c r="C15" s="28">
        <v>240</v>
      </c>
    </row>
    <row r="16" spans="1:3" s="19" customFormat="1" ht="18.75" customHeight="1" thickBot="1">
      <c r="A16" s="376"/>
      <c r="B16" s="376"/>
      <c r="C16" s="376"/>
    </row>
    <row r="17" spans="1:3" ht="18.75" customHeight="1" thickBot="1">
      <c r="A17" s="43" t="s">
        <v>43</v>
      </c>
      <c r="B17" s="463">
        <f>SUM(B6:B15)</f>
        <v>2400</v>
      </c>
      <c r="C17" s="45">
        <f>SUM(C6:C15)</f>
        <v>2680</v>
      </c>
    </row>
  </sheetData>
  <phoneticPr fontId="0" type="noConversion"/>
  <printOptions horizontalCentered="1" verticalCentered="1"/>
  <pageMargins left="0.75" right="0.75" top="1" bottom="1" header="0.5" footer="0.5"/>
  <pageSetup scale="89" orientation="portrait" horizontalDpi="4294967292" verticalDpi="300" r:id="rId1"/>
  <headerFooter alignWithMargins="0">
    <oddHeader>&amp;C&amp;"Arial,Bold"&amp;12 8 OTHER EQUIPMENT MAINTENANCE&amp;R&amp;D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7"/>
  <sheetViews>
    <sheetView zoomScaleNormal="100" workbookViewId="0"/>
  </sheetViews>
  <sheetFormatPr defaultRowHeight="18.75" customHeight="1"/>
  <cols>
    <col min="1" max="1" width="50.42578125" style="21" customWidth="1"/>
    <col min="2" max="2" width="15.5703125" style="22" bestFit="1" customWidth="1"/>
    <col min="3" max="3" width="14.140625" style="24" customWidth="1"/>
    <col min="4" max="16384" width="9.140625" style="15"/>
  </cols>
  <sheetData>
    <row r="1" spans="1:3" s="19" customFormat="1" ht="18.75" customHeight="1" thickBot="1">
      <c r="A1" s="66" t="s">
        <v>476</v>
      </c>
      <c r="B1" s="67"/>
      <c r="C1" s="46"/>
    </row>
    <row r="2" spans="1:3" ht="18.75" customHeight="1">
      <c r="A2" s="127"/>
      <c r="B2" s="41"/>
      <c r="C2" s="481"/>
    </row>
    <row r="3" spans="1:3" s="19" customFormat="1" ht="18.75" customHeight="1">
      <c r="A3" s="479" t="s">
        <v>45</v>
      </c>
      <c r="B3" s="17">
        <v>2004</v>
      </c>
      <c r="C3" s="482">
        <v>2003</v>
      </c>
    </row>
    <row r="4" spans="1:3" s="50" customFormat="1" ht="18.75" customHeight="1">
      <c r="A4" s="128"/>
      <c r="B4" s="17"/>
      <c r="C4" s="483"/>
    </row>
    <row r="5" spans="1:3" s="19" customFormat="1" ht="18.75" customHeight="1">
      <c r="A5" s="479"/>
      <c r="B5" s="17"/>
      <c r="C5" s="482"/>
    </row>
    <row r="6" spans="1:3" s="19" customFormat="1" ht="18.75" customHeight="1">
      <c r="A6" s="30" t="s">
        <v>466</v>
      </c>
      <c r="B6" s="487">
        <v>5520</v>
      </c>
      <c r="C6" s="484">
        <v>2800</v>
      </c>
    </row>
    <row r="7" spans="1:3" s="19" customFormat="1" ht="18.75" customHeight="1">
      <c r="A7" s="30" t="s">
        <v>467</v>
      </c>
      <c r="B7" s="487">
        <v>12789</v>
      </c>
      <c r="C7" s="485">
        <v>15000</v>
      </c>
    </row>
    <row r="8" spans="1:3" ht="18.75" customHeight="1">
      <c r="A8" s="30" t="s">
        <v>468</v>
      </c>
      <c r="B8" s="487">
        <v>100</v>
      </c>
      <c r="C8" s="485"/>
    </row>
    <row r="9" spans="1:3" ht="18.75" customHeight="1">
      <c r="A9" s="129"/>
      <c r="B9" s="487"/>
      <c r="C9" s="485"/>
    </row>
    <row r="10" spans="1:3" ht="18.75" customHeight="1">
      <c r="A10" s="129"/>
      <c r="B10" s="488"/>
      <c r="C10" s="485"/>
    </row>
    <row r="11" spans="1:3" ht="18.75" customHeight="1">
      <c r="A11" s="130"/>
      <c r="B11" s="488"/>
      <c r="C11" s="485"/>
    </row>
    <row r="12" spans="1:3" ht="18.75" customHeight="1">
      <c r="A12" s="130"/>
      <c r="B12" s="488"/>
      <c r="C12" s="484"/>
    </row>
    <row r="13" spans="1:3" s="19" customFormat="1" ht="18.75" customHeight="1">
      <c r="A13" s="275"/>
      <c r="B13" s="488"/>
      <c r="C13" s="277"/>
    </row>
    <row r="14" spans="1:3" ht="18.75" customHeight="1">
      <c r="A14" s="127"/>
      <c r="B14" s="488"/>
      <c r="C14" s="481"/>
    </row>
    <row r="15" spans="1:3" ht="18.75" customHeight="1" thickBot="1">
      <c r="A15" s="480"/>
      <c r="B15" s="38"/>
      <c r="C15" s="486"/>
    </row>
    <row r="16" spans="1:3" ht="18.75" customHeight="1" thickBot="1">
      <c r="A16" s="43" t="s">
        <v>43</v>
      </c>
      <c r="B16" s="498">
        <f>SUM(B6:B15)</f>
        <v>18409</v>
      </c>
      <c r="C16" s="45">
        <f>SUM(C6:C15)</f>
        <v>17800</v>
      </c>
    </row>
    <row r="17" spans="2:2" ht="18.75" customHeight="1">
      <c r="B17" s="499"/>
    </row>
  </sheetData>
  <phoneticPr fontId="0" type="noConversion"/>
  <printOptions horizontalCentered="1" verticalCentered="1"/>
  <pageMargins left="0.75" right="0.75" top="1" bottom="1" header="0.5" footer="0.5"/>
  <pageSetup scale="96" orientation="portrait" horizontalDpi="4294967292" verticalDpi="300" r:id="rId1"/>
  <headerFooter alignWithMargins="0">
    <oddHeader>&amp;C&amp;"Arial,Bold"&amp;12 9 TELEPHONE&amp;R&amp;D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"/>
  <sheetViews>
    <sheetView zoomScaleNormal="100" workbookViewId="0"/>
  </sheetViews>
  <sheetFormatPr defaultRowHeight="18.75" customHeight="1"/>
  <cols>
    <col min="1" max="1" width="54.7109375" style="21" customWidth="1"/>
    <col min="2" max="2" width="15.5703125" style="22" bestFit="1" customWidth="1"/>
    <col min="3" max="3" width="14.140625" style="24" customWidth="1"/>
    <col min="4" max="16384" width="9.140625" style="15"/>
  </cols>
  <sheetData>
    <row r="1" spans="1:4" s="19" customFormat="1" ht="18.75" customHeight="1" thickBot="1">
      <c r="A1" s="120" t="s">
        <v>478</v>
      </c>
      <c r="B1" s="121"/>
      <c r="C1" s="122"/>
    </row>
    <row r="2" spans="1:4" ht="18.75" customHeight="1">
      <c r="A2" s="60"/>
      <c r="B2" s="41"/>
      <c r="C2" s="114"/>
    </row>
    <row r="3" spans="1:4" s="19" customFormat="1" ht="18.75" customHeight="1">
      <c r="A3" s="465" t="s">
        <v>45</v>
      </c>
      <c r="B3" s="17">
        <v>2004</v>
      </c>
      <c r="C3" s="471">
        <v>2003</v>
      </c>
    </row>
    <row r="4" spans="1:4" s="50" customFormat="1" ht="18.75" customHeight="1">
      <c r="A4" s="466"/>
      <c r="B4" s="476"/>
      <c r="C4" s="494"/>
    </row>
    <row r="5" spans="1:4" s="19" customFormat="1" ht="18.75" customHeight="1">
      <c r="A5" s="490"/>
      <c r="B5" s="476"/>
      <c r="C5" s="495"/>
    </row>
    <row r="6" spans="1:4" s="19" customFormat="1" ht="18.75" customHeight="1">
      <c r="A6" s="490" t="s">
        <v>73</v>
      </c>
      <c r="B6" s="477">
        <v>854.23</v>
      </c>
      <c r="C6" s="495">
        <v>1000</v>
      </c>
    </row>
    <row r="7" spans="1:4" s="19" customFormat="1" ht="18.75" customHeight="1">
      <c r="A7" s="490" t="s">
        <v>72</v>
      </c>
      <c r="B7" s="477">
        <v>702.58</v>
      </c>
      <c r="C7" s="495">
        <v>1000</v>
      </c>
    </row>
    <row r="8" spans="1:4" s="19" customFormat="1" ht="18.75" customHeight="1">
      <c r="A8" s="490" t="s">
        <v>71</v>
      </c>
      <c r="B8" s="477">
        <v>912</v>
      </c>
      <c r="C8" s="495">
        <v>1000</v>
      </c>
    </row>
    <row r="9" spans="1:4" s="19" customFormat="1" ht="18.75" customHeight="1">
      <c r="A9" s="490" t="s">
        <v>70</v>
      </c>
      <c r="B9" s="477">
        <v>1393.54</v>
      </c>
      <c r="C9" s="495">
        <v>1000</v>
      </c>
    </row>
    <row r="10" spans="1:4" s="19" customFormat="1" ht="18.75" customHeight="1">
      <c r="A10" s="490" t="s">
        <v>69</v>
      </c>
      <c r="B10" s="477">
        <v>1809.85</v>
      </c>
      <c r="C10" s="495">
        <v>1000</v>
      </c>
    </row>
    <row r="11" spans="1:4" s="19" customFormat="1" ht="18.75" customHeight="1">
      <c r="A11" s="490" t="s">
        <v>68</v>
      </c>
      <c r="B11" s="477">
        <v>1255.1600000000001</v>
      </c>
      <c r="C11" s="495">
        <v>1000</v>
      </c>
    </row>
    <row r="12" spans="1:4" ht="18.75" customHeight="1">
      <c r="A12" s="490" t="s">
        <v>67</v>
      </c>
      <c r="B12" s="477">
        <v>999.46</v>
      </c>
      <c r="C12" s="495">
        <v>1000</v>
      </c>
      <c r="D12" s="21"/>
    </row>
    <row r="13" spans="1:4" ht="18.75" customHeight="1">
      <c r="A13" s="490" t="s">
        <v>66</v>
      </c>
      <c r="B13" s="477">
        <v>973.18</v>
      </c>
      <c r="C13" s="495">
        <v>1000</v>
      </c>
    </row>
    <row r="14" spans="1:4" ht="18.75" customHeight="1">
      <c r="A14" s="490" t="s">
        <v>74</v>
      </c>
      <c r="B14" s="477">
        <v>1084.07</v>
      </c>
      <c r="C14" s="495">
        <v>1000</v>
      </c>
    </row>
    <row r="15" spans="1:4" ht="18.75" customHeight="1">
      <c r="A15" s="490" t="s">
        <v>103</v>
      </c>
      <c r="B15" s="477">
        <v>1209.5999999999999</v>
      </c>
      <c r="C15" s="495">
        <v>1000</v>
      </c>
    </row>
    <row r="16" spans="1:4" ht="18.75" customHeight="1">
      <c r="A16" s="490" t="s">
        <v>104</v>
      </c>
      <c r="B16" s="477">
        <v>1232.7</v>
      </c>
      <c r="C16" s="495">
        <v>1000</v>
      </c>
    </row>
    <row r="17" spans="1:3" ht="18.75" customHeight="1">
      <c r="A17" s="490" t="s">
        <v>105</v>
      </c>
      <c r="B17" s="477">
        <v>1342.95</v>
      </c>
      <c r="C17" s="495">
        <v>1000</v>
      </c>
    </row>
    <row r="18" spans="1:3" ht="18.75" customHeight="1">
      <c r="A18" s="491"/>
      <c r="B18" s="476"/>
      <c r="C18" s="496"/>
    </row>
    <row r="19" spans="1:3" ht="18.75" customHeight="1">
      <c r="A19" s="492"/>
      <c r="B19" s="476"/>
      <c r="C19" s="496"/>
    </row>
    <row r="20" spans="1:3" ht="18.75" customHeight="1" thickBot="1">
      <c r="A20" s="493"/>
      <c r="B20" s="478"/>
      <c r="C20" s="497"/>
    </row>
    <row r="21" spans="1:3" s="19" customFormat="1" ht="18.75" customHeight="1" thickBot="1">
      <c r="A21" s="43" t="s">
        <v>43</v>
      </c>
      <c r="B21" s="498">
        <v>13769.32</v>
      </c>
      <c r="C21" s="45">
        <f>SUM(C6:C20)</f>
        <v>12000</v>
      </c>
    </row>
  </sheetData>
  <phoneticPr fontId="0" type="noConversion"/>
  <printOptions horizontalCentered="1" verticalCentered="1"/>
  <pageMargins left="0.75" right="0.75" top="1" bottom="1" header="0.5" footer="0.5"/>
  <pageSetup scale="90" orientation="portrait" horizontalDpi="4294967292" verticalDpi="300" r:id="rId1"/>
  <headerFooter alignWithMargins="0">
    <oddHeader>&amp;C&amp;"Arial,Bold"&amp;12 10 UTILITIES&amp;10
&amp;R&amp;D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0"/>
  <sheetViews>
    <sheetView zoomScaleNormal="100" workbookViewId="0"/>
  </sheetViews>
  <sheetFormatPr defaultRowHeight="18.75" customHeight="1"/>
  <cols>
    <col min="1" max="1" width="50.42578125" style="21" customWidth="1"/>
    <col min="2" max="2" width="15.5703125" style="22" bestFit="1" customWidth="1"/>
    <col min="3" max="3" width="15.5703125" style="24" bestFit="1" customWidth="1"/>
    <col min="4" max="16384" width="9.140625" style="15"/>
  </cols>
  <sheetData>
    <row r="1" spans="1:3" s="19" customFormat="1" ht="18.75" customHeight="1" thickBot="1">
      <c r="A1" s="120" t="s">
        <v>479</v>
      </c>
      <c r="B1" s="122"/>
      <c r="C1" s="122"/>
    </row>
    <row r="2" spans="1:3" ht="18.75" customHeight="1">
      <c r="A2" s="60"/>
      <c r="B2" s="114"/>
      <c r="C2" s="114"/>
    </row>
    <row r="3" spans="1:3" s="19" customFormat="1" ht="18.75" customHeight="1">
      <c r="A3" s="53" t="s">
        <v>45</v>
      </c>
      <c r="B3" s="54">
        <v>2004</v>
      </c>
      <c r="C3" s="54">
        <v>2003</v>
      </c>
    </row>
    <row r="4" spans="1:3" s="50" customFormat="1" ht="18.75" customHeight="1">
      <c r="A4" s="55"/>
      <c r="B4" s="56"/>
      <c r="C4" s="56"/>
    </row>
    <row r="5" spans="1:3" s="19" customFormat="1" ht="18.75" customHeight="1">
      <c r="A5" s="53"/>
      <c r="B5" s="54"/>
      <c r="C5" s="54"/>
    </row>
    <row r="6" spans="1:3" s="19" customFormat="1" ht="18.75" customHeight="1">
      <c r="A6" s="181" t="s">
        <v>206</v>
      </c>
      <c r="B6" s="116">
        <v>300</v>
      </c>
      <c r="C6" s="116">
        <v>375</v>
      </c>
    </row>
    <row r="7" spans="1:3" s="19" customFormat="1" ht="18.75" customHeight="1">
      <c r="A7" s="181" t="s">
        <v>206</v>
      </c>
      <c r="B7" s="116">
        <v>300</v>
      </c>
      <c r="C7" s="116">
        <v>375</v>
      </c>
    </row>
    <row r="8" spans="1:3" ht="18.75" customHeight="1">
      <c r="A8" s="181" t="s">
        <v>206</v>
      </c>
      <c r="B8" s="116">
        <v>300</v>
      </c>
      <c r="C8" s="116">
        <v>375</v>
      </c>
    </row>
    <row r="9" spans="1:3" ht="18.75" customHeight="1">
      <c r="A9" s="181" t="s">
        <v>206</v>
      </c>
      <c r="B9" s="116">
        <v>300</v>
      </c>
      <c r="C9" s="116">
        <v>375</v>
      </c>
    </row>
    <row r="10" spans="1:3" ht="18.75" customHeight="1">
      <c r="A10" s="181" t="s">
        <v>207</v>
      </c>
      <c r="B10" s="116">
        <v>2000</v>
      </c>
      <c r="C10" s="116">
        <v>2000</v>
      </c>
    </row>
    <row r="11" spans="1:3" ht="18.75" customHeight="1">
      <c r="A11" s="181" t="s">
        <v>208</v>
      </c>
      <c r="B11" s="116">
        <v>1750</v>
      </c>
      <c r="C11" s="116">
        <v>1750</v>
      </c>
    </row>
    <row r="12" spans="1:3" ht="18.75" customHeight="1">
      <c r="A12" s="181" t="s">
        <v>209</v>
      </c>
      <c r="B12" s="116">
        <v>1000</v>
      </c>
      <c r="C12" s="116">
        <v>1000</v>
      </c>
    </row>
    <row r="13" spans="1:3" ht="18.75" customHeight="1">
      <c r="A13" s="181" t="s">
        <v>210</v>
      </c>
      <c r="B13" s="116">
        <v>500</v>
      </c>
      <c r="C13" s="116">
        <v>500</v>
      </c>
    </row>
    <row r="14" spans="1:3" ht="18.75" customHeight="1">
      <c r="A14" s="181" t="s">
        <v>210</v>
      </c>
      <c r="B14" s="116">
        <v>500</v>
      </c>
      <c r="C14" s="116">
        <v>500</v>
      </c>
    </row>
    <row r="15" spans="1:3" ht="18.75" customHeight="1">
      <c r="A15" s="181"/>
      <c r="B15" s="116"/>
      <c r="C15" s="116">
        <v>550</v>
      </c>
    </row>
    <row r="16" spans="1:3" ht="18.75" customHeight="1">
      <c r="A16" s="181"/>
      <c r="B16" s="116"/>
      <c r="C16" s="116"/>
    </row>
    <row r="17" spans="1:3" ht="18.75" customHeight="1">
      <c r="A17" s="181"/>
      <c r="B17" s="116"/>
      <c r="C17" s="116"/>
    </row>
    <row r="18" spans="1:3" s="19" customFormat="1" ht="18.75" customHeight="1">
      <c r="A18" s="53"/>
      <c r="B18" s="157"/>
      <c r="C18" s="157"/>
    </row>
    <row r="19" spans="1:3" ht="18.75" customHeight="1" thickBot="1">
      <c r="A19" s="248"/>
      <c r="B19" s="249"/>
      <c r="C19" s="249"/>
    </row>
    <row r="20" spans="1:3" ht="18.75" customHeight="1" thickBot="1">
      <c r="A20" s="43" t="s">
        <v>43</v>
      </c>
      <c r="B20" s="390">
        <f>SUM(B6:B19)</f>
        <v>6950</v>
      </c>
      <c r="C20" s="65">
        <f>SUM(C6:C19)</f>
        <v>7800</v>
      </c>
    </row>
  </sheetData>
  <phoneticPr fontId="0" type="noConversion"/>
  <printOptions horizontalCentered="1" verticalCentered="1"/>
  <pageMargins left="0.75" right="0.75" top="1" bottom="1" header="0.5" footer="0.5"/>
  <pageSetup scale="85" orientation="portrait" horizontalDpi="4294967292" verticalDpi="300" r:id="rId1"/>
  <headerFooter alignWithMargins="0">
    <oddHeader>&amp;C&amp;"Arial,Bold"&amp;12 11 SCBA MAINTENANCE&amp;R&amp;D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2"/>
  <sheetViews>
    <sheetView zoomScaleNormal="100" workbookViewId="0"/>
  </sheetViews>
  <sheetFormatPr defaultRowHeight="18.75" customHeight="1"/>
  <cols>
    <col min="1" max="1" width="54.7109375" style="21" customWidth="1"/>
    <col min="2" max="2" width="17.28515625" style="22" bestFit="1" customWidth="1"/>
    <col min="3" max="3" width="22.140625" style="24" customWidth="1"/>
    <col min="4" max="4" width="8.140625" style="15" customWidth="1"/>
    <col min="5" max="5" width="10.140625" style="15" customWidth="1"/>
    <col min="6" max="16384" width="9.140625" style="15"/>
  </cols>
  <sheetData>
    <row r="1" spans="1:3" s="19" customFormat="1" ht="18.75" customHeight="1" thickBot="1">
      <c r="A1" s="66" t="s">
        <v>516</v>
      </c>
      <c r="B1" s="67"/>
      <c r="C1" s="46"/>
    </row>
    <row r="2" spans="1:3" ht="18.75" customHeight="1">
      <c r="A2" s="60"/>
      <c r="B2" s="41"/>
      <c r="C2" s="114"/>
    </row>
    <row r="3" spans="1:3" s="19" customFormat="1" ht="18.75" customHeight="1">
      <c r="A3" s="53" t="s">
        <v>45</v>
      </c>
      <c r="B3" s="18">
        <v>2004</v>
      </c>
      <c r="C3" s="54">
        <v>2003</v>
      </c>
    </row>
    <row r="4" spans="1:3" s="50" customFormat="1" ht="18.75" customHeight="1">
      <c r="A4" s="55"/>
      <c r="B4" s="49"/>
      <c r="C4" s="477"/>
    </row>
    <row r="5" spans="1:3" s="19" customFormat="1" ht="18.75" customHeight="1">
      <c r="A5" s="53"/>
      <c r="B5" s="20"/>
      <c r="C5" s="476"/>
    </row>
    <row r="6" spans="1:3" s="19" customFormat="1" ht="18.75" customHeight="1">
      <c r="A6" s="500" t="s">
        <v>57</v>
      </c>
      <c r="B6" s="502">
        <v>81926.720000000001</v>
      </c>
      <c r="C6" s="544">
        <v>77572.570000000007</v>
      </c>
    </row>
    <row r="7" spans="1:3" s="177" customFormat="1" ht="18.75" customHeight="1">
      <c r="A7" s="500" t="s">
        <v>330</v>
      </c>
      <c r="C7" s="544">
        <v>-16765.02</v>
      </c>
    </row>
    <row r="8" spans="1:3" ht="18.75" customHeight="1">
      <c r="A8" s="500" t="s">
        <v>58</v>
      </c>
      <c r="B8" s="502">
        <v>168.97</v>
      </c>
      <c r="C8" s="544">
        <v>168</v>
      </c>
    </row>
    <row r="9" spans="1:3" ht="18.75" customHeight="1">
      <c r="A9" s="500" t="s">
        <v>59</v>
      </c>
      <c r="B9" s="502">
        <v>10508.45</v>
      </c>
      <c r="C9" s="544">
        <v>9922.91</v>
      </c>
    </row>
    <row r="10" spans="1:3" ht="18.75" customHeight="1">
      <c r="A10" s="500" t="s">
        <v>60</v>
      </c>
      <c r="B10" s="502">
        <v>6778</v>
      </c>
      <c r="C10" s="544">
        <v>6176</v>
      </c>
    </row>
    <row r="11" spans="1:3" ht="18.75" customHeight="1">
      <c r="A11" s="500" t="s">
        <v>61</v>
      </c>
      <c r="B11" s="502">
        <v>14000</v>
      </c>
      <c r="C11" s="544">
        <v>11728</v>
      </c>
    </row>
    <row r="12" spans="1:3" ht="18.75" customHeight="1">
      <c r="A12" s="500" t="s">
        <v>62</v>
      </c>
      <c r="B12" s="503">
        <v>3439</v>
      </c>
      <c r="C12" s="544">
        <v>3439</v>
      </c>
    </row>
    <row r="13" spans="1:3" ht="18.75" customHeight="1">
      <c r="A13" s="500"/>
      <c r="B13" s="476"/>
      <c r="C13" s="476"/>
    </row>
    <row r="14" spans="1:3" ht="18.75" customHeight="1">
      <c r="A14" s="500"/>
      <c r="B14" s="476"/>
      <c r="C14" s="476"/>
    </row>
    <row r="15" spans="1:3" ht="18.75" customHeight="1">
      <c r="A15" s="500"/>
      <c r="B15" s="476"/>
      <c r="C15" s="476"/>
    </row>
    <row r="16" spans="1:3" s="19" customFormat="1" ht="18.75" customHeight="1">
      <c r="A16" s="500"/>
      <c r="B16" s="476"/>
      <c r="C16" s="476"/>
    </row>
    <row r="17" spans="1:5" ht="18.75" customHeight="1">
      <c r="A17" s="500"/>
      <c r="B17" s="476"/>
      <c r="C17" s="476"/>
    </row>
    <row r="18" spans="1:5" ht="18.75" customHeight="1">
      <c r="A18" s="500"/>
      <c r="B18" s="476"/>
      <c r="C18" s="476"/>
    </row>
    <row r="19" spans="1:5" ht="18.75" customHeight="1" thickBot="1">
      <c r="A19" s="501"/>
      <c r="B19" s="478"/>
      <c r="C19" s="478"/>
    </row>
    <row r="20" spans="1:5" ht="18.75" customHeight="1" thickBot="1">
      <c r="A20" s="508" t="s">
        <v>43</v>
      </c>
      <c r="B20" s="571">
        <f>SUM(B6:B19)</f>
        <v>116821.14</v>
      </c>
      <c r="C20" s="574">
        <f>SUM(C6:C15)</f>
        <v>92241.46</v>
      </c>
    </row>
    <row r="21" spans="1:5" ht="18.75" customHeight="1">
      <c r="A21" s="506"/>
    </row>
    <row r="22" spans="1:5" ht="18.75" customHeight="1">
      <c r="A22" s="506"/>
      <c r="B22" s="19"/>
      <c r="C22" s="19"/>
      <c r="D22" s="19"/>
      <c r="E22" s="19"/>
    </row>
    <row r="23" spans="1:5" ht="18.75" customHeight="1">
      <c r="A23" s="506"/>
      <c r="B23" s="19"/>
      <c r="C23" s="19"/>
      <c r="D23" s="19"/>
      <c r="E23" s="19"/>
    </row>
    <row r="24" spans="1:5" ht="18.75" customHeight="1">
      <c r="A24" s="506"/>
      <c r="B24" s="504"/>
      <c r="C24" s="697"/>
      <c r="D24" s="697"/>
      <c r="E24" s="697"/>
    </row>
    <row r="25" spans="1:5" ht="18.75" customHeight="1">
      <c r="A25" s="506"/>
      <c r="B25" s="505"/>
      <c r="C25" s="698"/>
      <c r="D25" s="698"/>
      <c r="E25" s="698"/>
    </row>
    <row r="26" spans="1:5" ht="18.75" customHeight="1">
      <c r="A26" s="506"/>
    </row>
    <row r="27" spans="1:5" ht="18.75" customHeight="1">
      <c r="A27" s="506"/>
      <c r="C27" s="507"/>
    </row>
    <row r="28" spans="1:5" ht="18.75" customHeight="1">
      <c r="A28" s="506"/>
      <c r="C28" s="507"/>
    </row>
    <row r="29" spans="1:5" ht="18.75" customHeight="1">
      <c r="A29" s="506"/>
      <c r="C29" s="506"/>
    </row>
    <row r="30" spans="1:5" ht="18.75" customHeight="1">
      <c r="A30" s="506"/>
      <c r="C30" s="506"/>
    </row>
    <row r="31" spans="1:5" ht="18.75" customHeight="1">
      <c r="A31" s="506"/>
      <c r="C31" s="506"/>
    </row>
    <row r="32" spans="1:5" ht="18.75" customHeight="1">
      <c r="A32" s="506"/>
      <c r="C32" s="506"/>
    </row>
  </sheetData>
  <mergeCells count="2">
    <mergeCell ref="C24:E24"/>
    <mergeCell ref="C25:E25"/>
  </mergeCells>
  <phoneticPr fontId="0" type="noConversion"/>
  <printOptions horizontalCentered="1" verticalCentered="1"/>
  <pageMargins left="0.75" right="0.75" top="1" bottom="1" header="0.5" footer="0.5"/>
  <pageSetup orientation="landscape" horizontalDpi="4294967292" verticalDpi="300" r:id="rId1"/>
  <headerFooter alignWithMargins="0">
    <oddHeader>&amp;C&amp;"Arial,Bold"&amp;12 12 INSURANCE&amp;10
&amp;R&amp;D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6"/>
  <sheetViews>
    <sheetView zoomScaleNormal="100" workbookViewId="0"/>
  </sheetViews>
  <sheetFormatPr defaultRowHeight="18.75" customHeight="1"/>
  <cols>
    <col min="1" max="1" width="50.42578125" style="21" customWidth="1"/>
    <col min="2" max="2" width="17" style="22" bestFit="1" customWidth="1"/>
    <col min="3" max="3" width="16.5703125" style="24" bestFit="1" customWidth="1"/>
    <col min="4" max="16384" width="9.140625" style="15"/>
  </cols>
  <sheetData>
    <row r="1" spans="1:3" s="19" customFormat="1" ht="18.75" customHeight="1" thickBot="1">
      <c r="A1" s="120" t="s">
        <v>481</v>
      </c>
      <c r="B1" s="121"/>
      <c r="C1" s="122"/>
    </row>
    <row r="2" spans="1:3" ht="18.75" customHeight="1">
      <c r="A2" s="60"/>
      <c r="B2" s="41"/>
      <c r="C2" s="114"/>
    </row>
    <row r="3" spans="1:3" s="19" customFormat="1" ht="18.75" customHeight="1">
      <c r="A3" s="53" t="s">
        <v>45</v>
      </c>
      <c r="B3" s="18">
        <v>2004</v>
      </c>
      <c r="C3" s="54">
        <v>2003</v>
      </c>
    </row>
    <row r="4" spans="1:3" s="50" customFormat="1" ht="18.75" customHeight="1">
      <c r="A4" s="55"/>
      <c r="B4" s="49"/>
      <c r="C4" s="115"/>
    </row>
    <row r="5" spans="1:3" s="50" customFormat="1" ht="18.75" customHeight="1">
      <c r="A5" s="55"/>
      <c r="B5" s="49"/>
      <c r="C5" s="115"/>
    </row>
    <row r="6" spans="1:3" s="19" customFormat="1" ht="18.75" customHeight="1">
      <c r="A6" s="53" t="s">
        <v>124</v>
      </c>
      <c r="B6" s="20">
        <v>5225</v>
      </c>
      <c r="C6" s="155">
        <v>4750</v>
      </c>
    </row>
    <row r="7" spans="1:3" s="19" customFormat="1" ht="18.75" customHeight="1">
      <c r="A7" s="53" t="s">
        <v>125</v>
      </c>
      <c r="B7" s="20">
        <v>5225</v>
      </c>
      <c r="C7" s="155">
        <v>4750</v>
      </c>
    </row>
    <row r="8" spans="1:3" s="19" customFormat="1" ht="18.75" customHeight="1">
      <c r="A8" s="53" t="s">
        <v>126</v>
      </c>
      <c r="B8" s="20">
        <v>5225</v>
      </c>
      <c r="C8" s="155">
        <v>4750</v>
      </c>
    </row>
    <row r="9" spans="1:3" s="19" customFormat="1" ht="18.75" customHeight="1">
      <c r="A9" s="53" t="s">
        <v>127</v>
      </c>
      <c r="B9" s="20">
        <v>5225</v>
      </c>
      <c r="C9" s="155">
        <v>4750</v>
      </c>
    </row>
    <row r="10" spans="1:3" s="19" customFormat="1" ht="18.75" customHeight="1">
      <c r="A10" s="53"/>
      <c r="B10" s="20"/>
      <c r="C10" s="155"/>
    </row>
    <row r="11" spans="1:3" s="19" customFormat="1" ht="18.75" customHeight="1">
      <c r="A11" s="53"/>
      <c r="B11" s="20"/>
      <c r="C11" s="155"/>
    </row>
    <row r="12" spans="1:3" s="19" customFormat="1" ht="18.75" customHeight="1">
      <c r="A12" s="51"/>
      <c r="B12" s="14"/>
      <c r="C12" s="110"/>
    </row>
    <row r="13" spans="1:3" s="19" customFormat="1" ht="18.75" customHeight="1" thickBot="1">
      <c r="A13" s="62"/>
      <c r="B13" s="38"/>
      <c r="C13" s="113"/>
    </row>
    <row r="14" spans="1:3" s="19" customFormat="1" ht="18.75" customHeight="1" thickBot="1">
      <c r="A14" s="43" t="s">
        <v>43</v>
      </c>
      <c r="B14" s="432">
        <f>SUM(B6:B13)</f>
        <v>20900</v>
      </c>
      <c r="C14" s="45">
        <f>SUM(C6:C13)</f>
        <v>19000</v>
      </c>
    </row>
    <row r="15" spans="1:3" s="19" customFormat="1" ht="18.75" customHeight="1">
      <c r="A15" s="21"/>
      <c r="B15" s="22"/>
      <c r="C15" s="24"/>
    </row>
    <row r="16" spans="1:3" s="19" customFormat="1" ht="18.75" customHeight="1">
      <c r="A16" s="21"/>
      <c r="B16" s="22"/>
      <c r="C16" s="24"/>
    </row>
    <row r="17" spans="1:3" s="19" customFormat="1" ht="18.75" customHeight="1">
      <c r="A17" s="21"/>
      <c r="B17" s="22"/>
      <c r="C17" s="24"/>
    </row>
    <row r="18" spans="1:3" s="19" customFormat="1" ht="18.75" customHeight="1">
      <c r="A18" s="21"/>
      <c r="B18" s="22"/>
      <c r="C18" s="24"/>
    </row>
    <row r="19" spans="1:3" s="19" customFormat="1" ht="18.75" customHeight="1">
      <c r="A19" s="21"/>
      <c r="B19" s="22"/>
      <c r="C19" s="24"/>
    </row>
    <row r="20" spans="1:3" s="19" customFormat="1" ht="18.75" customHeight="1">
      <c r="A20" s="21"/>
      <c r="B20" s="22"/>
      <c r="C20" s="24"/>
    </row>
    <row r="26" spans="1:3" s="19" customFormat="1" ht="18.75" customHeight="1">
      <c r="A26" s="21"/>
      <c r="B26" s="22"/>
      <c r="C26" s="24"/>
    </row>
  </sheetData>
  <phoneticPr fontId="0" type="noConversion"/>
  <printOptions horizontalCentered="1" verticalCentered="1"/>
  <pageMargins left="0.75" right="0.75" top="1" bottom="1" header="0.5" footer="0.5"/>
  <pageSetup scale="95" orientation="portrait" horizontalDpi="4294967292" verticalDpi="300" r:id="rId1"/>
  <headerFooter alignWithMargins="0">
    <oddHeader>&amp;C&amp;"Arial,Bold"&amp;12 13 DISPATCH&amp;R&amp;D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6"/>
  <sheetViews>
    <sheetView zoomScaleNormal="100" workbookViewId="0"/>
  </sheetViews>
  <sheetFormatPr defaultRowHeight="18.75" customHeight="1"/>
  <cols>
    <col min="1" max="1" width="50.42578125" style="21" customWidth="1"/>
    <col min="2" max="2" width="15.5703125" style="22" bestFit="1" customWidth="1"/>
    <col min="3" max="3" width="14.140625" style="24" customWidth="1"/>
    <col min="4" max="16384" width="9.140625" style="15"/>
  </cols>
  <sheetData>
    <row r="1" spans="1:3" s="19" customFormat="1" ht="18.75" customHeight="1" thickBot="1">
      <c r="A1" s="120" t="s">
        <v>480</v>
      </c>
      <c r="B1" s="121"/>
      <c r="C1" s="122"/>
    </row>
    <row r="2" spans="1:3" ht="18.75" customHeight="1">
      <c r="A2" s="40"/>
      <c r="B2" s="41"/>
      <c r="C2" s="42"/>
    </row>
    <row r="3" spans="1:3" s="19" customFormat="1" ht="18.75" customHeight="1">
      <c r="A3" s="17" t="s">
        <v>45</v>
      </c>
      <c r="B3" s="18">
        <v>2004</v>
      </c>
      <c r="C3" s="18">
        <v>2003</v>
      </c>
    </row>
    <row r="4" spans="1:3" s="50" customFormat="1" ht="18.75" customHeight="1">
      <c r="A4" s="47" t="s">
        <v>7</v>
      </c>
      <c r="B4" s="49"/>
      <c r="C4" s="68"/>
    </row>
    <row r="5" spans="1:3" s="19" customFormat="1" ht="18.75" customHeight="1">
      <c r="A5" s="23"/>
      <c r="B5" s="14"/>
      <c r="C5" s="27"/>
    </row>
    <row r="6" spans="1:3" ht="18.75" customHeight="1">
      <c r="A6" s="23" t="s">
        <v>106</v>
      </c>
      <c r="B6" s="14">
        <v>4100</v>
      </c>
      <c r="C6" s="27">
        <v>4000</v>
      </c>
    </row>
    <row r="7" spans="1:3" ht="18.75" customHeight="1">
      <c r="A7" s="161" t="s">
        <v>107</v>
      </c>
      <c r="B7" s="14"/>
      <c r="C7" s="160">
        <v>500</v>
      </c>
    </row>
    <row r="8" spans="1:3" ht="18.75" customHeight="1">
      <c r="A8" s="23" t="s">
        <v>204</v>
      </c>
      <c r="B8" s="14"/>
      <c r="C8" s="27">
        <v>480</v>
      </c>
    </row>
    <row r="9" spans="1:3" ht="18.75" customHeight="1">
      <c r="A9" s="23" t="s">
        <v>205</v>
      </c>
      <c r="B9" s="14"/>
      <c r="C9" s="27">
        <v>3000</v>
      </c>
    </row>
    <row r="10" spans="1:3" ht="18.75" customHeight="1">
      <c r="A10" s="16"/>
      <c r="B10" s="14"/>
      <c r="C10" s="27"/>
    </row>
    <row r="11" spans="1:3" ht="18.75" customHeight="1">
      <c r="A11" s="16"/>
      <c r="B11" s="14"/>
      <c r="C11" s="25"/>
    </row>
    <row r="12" spans="1:3" s="19" customFormat="1" ht="18.75" customHeight="1">
      <c r="A12" s="30"/>
      <c r="B12" s="30"/>
      <c r="C12" s="30"/>
    </row>
    <row r="13" spans="1:3" ht="18.75" customHeight="1">
      <c r="A13" s="40"/>
      <c r="B13" s="41"/>
      <c r="C13" s="42"/>
    </row>
    <row r="14" spans="1:3" ht="18.75" customHeight="1">
      <c r="A14" s="16"/>
      <c r="B14" s="14"/>
      <c r="C14" s="25"/>
    </row>
    <row r="15" spans="1:3" ht="18.75" customHeight="1">
      <c r="A15" s="16"/>
      <c r="B15" s="14"/>
      <c r="C15" s="25"/>
    </row>
    <row r="16" spans="1:3" ht="18.75" customHeight="1">
      <c r="A16" s="16"/>
      <c r="B16" s="14"/>
      <c r="C16" s="25"/>
    </row>
    <row r="17" spans="1:3" ht="18.75" customHeight="1">
      <c r="A17" s="16"/>
      <c r="B17" s="14"/>
      <c r="C17" s="25"/>
    </row>
    <row r="18" spans="1:3" ht="18.75" customHeight="1">
      <c r="A18" s="16"/>
      <c r="B18" s="14"/>
      <c r="C18" s="25"/>
    </row>
    <row r="19" spans="1:3" ht="18.75" customHeight="1">
      <c r="A19" s="16"/>
      <c r="B19" s="14"/>
      <c r="C19" s="25"/>
    </row>
    <row r="20" spans="1:3" ht="18.75" customHeight="1">
      <c r="A20" s="16"/>
      <c r="B20" s="14"/>
      <c r="C20" s="25"/>
    </row>
    <row r="21" spans="1:3" ht="18.75" customHeight="1" thickBot="1">
      <c r="A21" s="162" t="s">
        <v>108</v>
      </c>
      <c r="B21" s="38"/>
      <c r="C21" s="39"/>
    </row>
    <row r="22" spans="1:3" ht="18.75" customHeight="1" thickBot="1">
      <c r="A22" s="43" t="s">
        <v>43</v>
      </c>
      <c r="B22" s="432">
        <f>SUM(B6:B21)</f>
        <v>4100</v>
      </c>
      <c r="C22" s="45">
        <f>SUM(C6:C21)</f>
        <v>7980</v>
      </c>
    </row>
    <row r="23" spans="1:3" ht="18.75" customHeight="1">
      <c r="A23" s="16"/>
      <c r="B23" s="14"/>
      <c r="C23" s="25"/>
    </row>
    <row r="24" spans="1:3" ht="18.75" customHeight="1">
      <c r="A24" s="16"/>
      <c r="B24" s="14"/>
      <c r="C24" s="25"/>
    </row>
    <row r="25" spans="1:3" ht="18.75" customHeight="1">
      <c r="A25" s="16"/>
      <c r="B25" s="14"/>
      <c r="C25" s="25"/>
    </row>
    <row r="26" spans="1:3" ht="18.75" customHeight="1">
      <c r="A26" s="16"/>
      <c r="B26" s="14"/>
      <c r="C26" s="25"/>
    </row>
    <row r="27" spans="1:3" ht="18.75" customHeight="1">
      <c r="A27" s="16"/>
      <c r="B27" s="14"/>
      <c r="C27" s="25"/>
    </row>
    <row r="28" spans="1:3" ht="18.75" customHeight="1">
      <c r="A28" s="16"/>
      <c r="B28" s="14"/>
      <c r="C28" s="25"/>
    </row>
    <row r="29" spans="1:3" ht="18.75" customHeight="1">
      <c r="A29" s="16"/>
      <c r="B29" s="14"/>
      <c r="C29" s="25"/>
    </row>
    <row r="30" spans="1:3" ht="18.75" customHeight="1">
      <c r="A30" s="16"/>
      <c r="B30" s="14"/>
      <c r="C30" s="25"/>
    </row>
    <row r="31" spans="1:3" ht="18.75" customHeight="1">
      <c r="A31" s="16"/>
      <c r="B31" s="14"/>
      <c r="C31" s="25"/>
    </row>
    <row r="32" spans="1:3" ht="18.75" customHeight="1">
      <c r="A32" s="16"/>
      <c r="B32" s="14"/>
      <c r="C32" s="25"/>
    </row>
    <row r="33" spans="1:3" ht="18.75" customHeight="1">
      <c r="A33" s="16"/>
      <c r="B33" s="14"/>
      <c r="C33" s="25"/>
    </row>
    <row r="34" spans="1:3" ht="18.75" customHeight="1">
      <c r="A34" s="16"/>
      <c r="B34" s="14"/>
      <c r="C34" s="25"/>
    </row>
    <row r="35" spans="1:3" ht="18.75" customHeight="1">
      <c r="A35" s="16"/>
      <c r="B35" s="14"/>
      <c r="C35" s="25"/>
    </row>
    <row r="36" spans="1:3" ht="18.75" customHeight="1">
      <c r="A36" s="16"/>
      <c r="B36" s="14"/>
      <c r="C36" s="25"/>
    </row>
  </sheetData>
  <phoneticPr fontId="0" type="noConversion"/>
  <printOptions horizontalCentered="1" verticalCentered="1"/>
  <pageMargins left="0.75" right="0.75" top="1" bottom="1" header="0.5" footer="0.5"/>
  <pageSetup scale="99" orientation="portrait" horizontalDpi="4294967292" verticalDpi="300" r:id="rId1"/>
  <headerFooter alignWithMargins="0">
    <oddHeader>&amp;C&amp;"Arial,Bold"&amp;12 14 PROFESSIONAL SERVICES
&amp;R&amp;D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2"/>
  <sheetViews>
    <sheetView zoomScaleNormal="100" workbookViewId="0"/>
  </sheetViews>
  <sheetFormatPr defaultColWidth="8.85546875" defaultRowHeight="15.75"/>
  <cols>
    <col min="1" max="1" width="52" style="33" customWidth="1"/>
    <col min="2" max="2" width="20.7109375" style="33" customWidth="1"/>
    <col min="3" max="3" width="20" style="33" customWidth="1"/>
    <col min="4" max="6" width="20.7109375" style="33" customWidth="1"/>
    <col min="7" max="16384" width="8.85546875" style="33"/>
  </cols>
  <sheetData>
    <row r="1" spans="1:3" s="99" customFormat="1" ht="16.5" thickBot="1">
      <c r="A1" s="198" t="s">
        <v>482</v>
      </c>
      <c r="B1" s="199"/>
      <c r="C1" s="200"/>
    </row>
    <row r="2" spans="1:3" s="91" customFormat="1">
      <c r="A2" s="90"/>
      <c r="B2" s="93">
        <v>2004</v>
      </c>
      <c r="C2" s="94">
        <v>2003</v>
      </c>
    </row>
    <row r="3" spans="1:3" s="95" customFormat="1">
      <c r="A3" s="97" t="s">
        <v>45</v>
      </c>
      <c r="B3" s="105"/>
      <c r="C3" s="96"/>
    </row>
    <row r="4" spans="1:3" s="91" customFormat="1">
      <c r="A4" s="98"/>
      <c r="B4" s="100"/>
      <c r="C4" s="102"/>
    </row>
    <row r="5" spans="1:3" s="91" customFormat="1">
      <c r="A5" s="90"/>
      <c r="B5" s="101"/>
      <c r="C5" s="103"/>
    </row>
    <row r="6" spans="1:3" s="36" customFormat="1">
      <c r="A6" s="180" t="s">
        <v>75</v>
      </c>
      <c r="B6" s="511">
        <v>1200</v>
      </c>
      <c r="C6" s="88">
        <v>1200</v>
      </c>
    </row>
    <row r="7" spans="1:3" s="36" customFormat="1">
      <c r="A7" s="180" t="s">
        <v>76</v>
      </c>
      <c r="B7" s="511">
        <v>3100</v>
      </c>
      <c r="C7" s="88">
        <v>3000</v>
      </c>
    </row>
    <row r="8" spans="1:3" s="36" customFormat="1">
      <c r="A8" s="180" t="s">
        <v>77</v>
      </c>
      <c r="B8" s="511">
        <v>1600</v>
      </c>
      <c r="C8" s="88">
        <v>1500</v>
      </c>
    </row>
    <row r="9" spans="1:3" s="36" customFormat="1">
      <c r="A9" s="180" t="s">
        <v>78</v>
      </c>
      <c r="B9" s="511">
        <v>1600</v>
      </c>
      <c r="C9" s="88">
        <v>1500</v>
      </c>
    </row>
    <row r="10" spans="1:3" s="36" customFormat="1">
      <c r="A10" s="180" t="s">
        <v>79</v>
      </c>
      <c r="B10" s="511"/>
      <c r="C10" s="88">
        <v>33450</v>
      </c>
    </row>
    <row r="11" spans="1:3" s="36" customFormat="1">
      <c r="A11" s="180" t="s">
        <v>356</v>
      </c>
      <c r="B11" s="511"/>
      <c r="C11" s="88">
        <v>-20070</v>
      </c>
    </row>
    <row r="12" spans="1:3" s="36" customFormat="1">
      <c r="A12" s="180" t="s">
        <v>80</v>
      </c>
      <c r="B12" s="511">
        <v>1500</v>
      </c>
      <c r="C12" s="88">
        <v>1500</v>
      </c>
    </row>
    <row r="13" spans="1:3" s="36" customFormat="1">
      <c r="A13" s="180" t="s">
        <v>81</v>
      </c>
      <c r="B13" s="511">
        <v>500</v>
      </c>
      <c r="C13" s="88">
        <v>750</v>
      </c>
    </row>
    <row r="14" spans="1:3" s="36" customFormat="1">
      <c r="A14" s="180" t="s">
        <v>483</v>
      </c>
      <c r="B14" s="511">
        <v>6000</v>
      </c>
      <c r="C14" s="88">
        <v>2000</v>
      </c>
    </row>
    <row r="15" spans="1:3" s="36" customFormat="1">
      <c r="A15" s="180" t="s">
        <v>607</v>
      </c>
      <c r="B15" s="511">
        <v>3600</v>
      </c>
      <c r="C15" s="88">
        <v>900</v>
      </c>
    </row>
    <row r="16" spans="1:3" s="36" customFormat="1">
      <c r="A16" s="180" t="s">
        <v>98</v>
      </c>
      <c r="B16" s="511">
        <v>500</v>
      </c>
      <c r="C16" s="88">
        <v>300</v>
      </c>
    </row>
    <row r="17" spans="1:4" s="36" customFormat="1">
      <c r="A17" s="180" t="s">
        <v>324</v>
      </c>
      <c r="B17" s="511">
        <v>150</v>
      </c>
      <c r="C17" s="88">
        <v>150</v>
      </c>
    </row>
    <row r="18" spans="1:4" s="36" customFormat="1">
      <c r="A18" s="180" t="s">
        <v>91</v>
      </c>
      <c r="B18" s="511">
        <v>3000</v>
      </c>
      <c r="C18" s="88"/>
    </row>
    <row r="19" spans="1:4" s="36" customFormat="1">
      <c r="A19" s="180"/>
      <c r="B19" s="511"/>
      <c r="C19" s="88"/>
    </row>
    <row r="20" spans="1:4" s="36" customFormat="1">
      <c r="A20" s="180"/>
      <c r="B20" s="511"/>
      <c r="C20" s="88"/>
    </row>
    <row r="21" spans="1:4" s="36" customFormat="1" ht="15">
      <c r="A21" s="316"/>
      <c r="B21" s="512"/>
      <c r="C21" s="104"/>
    </row>
    <row r="22" spans="1:4" s="36" customFormat="1" ht="15">
      <c r="A22" s="87"/>
      <c r="B22" s="513"/>
      <c r="C22" s="195"/>
    </row>
    <row r="23" spans="1:4">
      <c r="A23" s="92"/>
      <c r="B23" s="514"/>
      <c r="C23" s="196"/>
    </row>
    <row r="24" spans="1:4">
      <c r="A24" s="89"/>
      <c r="B24" s="515"/>
      <c r="C24" s="197"/>
    </row>
    <row r="25" spans="1:4">
      <c r="A25" s="89"/>
      <c r="B25" s="515"/>
      <c r="C25" s="197"/>
    </row>
    <row r="26" spans="1:4">
      <c r="A26" s="89"/>
      <c r="B26" s="515"/>
      <c r="C26" s="197"/>
    </row>
    <row r="27" spans="1:4" ht="16.5" thickBot="1">
      <c r="A27" s="89"/>
      <c r="B27" s="515"/>
      <c r="C27" s="197"/>
    </row>
    <row r="28" spans="1:4" ht="16.5" thickBot="1">
      <c r="A28" s="106" t="s">
        <v>43</v>
      </c>
      <c r="B28" s="516">
        <f>SUM(B6:B27)</f>
        <v>22750</v>
      </c>
      <c r="C28" s="201">
        <f>SUM(C6:C21)</f>
        <v>26180</v>
      </c>
    </row>
    <row r="30" spans="1:4">
      <c r="A30" s="509" t="s">
        <v>484</v>
      </c>
      <c r="B30" s="510"/>
      <c r="C30" s="510"/>
      <c r="D30" s="317"/>
    </row>
    <row r="31" spans="1:4">
      <c r="A31" s="509"/>
    </row>
    <row r="32" spans="1:4">
      <c r="A32" s="509"/>
    </row>
  </sheetData>
  <phoneticPr fontId="0" type="noConversion"/>
  <printOptions horizontalCentered="1" verticalCentered="1"/>
  <pageMargins left="0.75" right="0.75" top="1" bottom="1" header="0.5" footer="0.5"/>
  <pageSetup scale="85" orientation="portrait" horizontalDpi="300" verticalDpi="300" r:id="rId1"/>
  <headerFooter alignWithMargins="0">
    <oddHeader>&amp;C&amp;"Arial,Bold"&amp;12 15 FIRE TRAINING&amp;R&amp;D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8"/>
  <sheetViews>
    <sheetView zoomScaleNormal="100" workbookViewId="0"/>
  </sheetViews>
  <sheetFormatPr defaultRowHeight="18.75" customHeight="1"/>
  <cols>
    <col min="1" max="1" width="50.42578125" style="21" customWidth="1"/>
    <col min="2" max="2" width="15.5703125" style="22" bestFit="1" customWidth="1"/>
    <col min="3" max="3" width="14.140625" style="24" customWidth="1"/>
    <col min="4" max="16384" width="9.140625" style="15"/>
  </cols>
  <sheetData>
    <row r="1" spans="1:3" s="19" customFormat="1" ht="18.75" customHeight="1" thickBot="1">
      <c r="A1" s="120" t="s">
        <v>486</v>
      </c>
      <c r="B1" s="121"/>
      <c r="C1" s="122"/>
    </row>
    <row r="2" spans="1:3" ht="18.75" customHeight="1">
      <c r="A2" s="60"/>
      <c r="B2" s="41"/>
      <c r="C2" s="114"/>
    </row>
    <row r="3" spans="1:3" s="19" customFormat="1" ht="18.75" customHeight="1">
      <c r="A3" s="53" t="s">
        <v>45</v>
      </c>
      <c r="B3" s="18">
        <v>2004</v>
      </c>
      <c r="C3" s="54">
        <v>2003</v>
      </c>
    </row>
    <row r="4" spans="1:3" s="50" customFormat="1" ht="18.75" customHeight="1">
      <c r="A4" s="55"/>
      <c r="B4" s="49"/>
      <c r="C4" s="56"/>
    </row>
    <row r="5" spans="1:3" s="19" customFormat="1" ht="18.75" customHeight="1">
      <c r="A5" s="53"/>
      <c r="B5" s="18"/>
      <c r="C5" s="54"/>
    </row>
    <row r="6" spans="1:3" s="19" customFormat="1" ht="18.75" customHeight="1">
      <c r="A6" s="145" t="s">
        <v>485</v>
      </c>
      <c r="B6" s="25">
        <v>750</v>
      </c>
      <c r="C6" s="116">
        <v>880</v>
      </c>
    </row>
    <row r="7" spans="1:3" s="19" customFormat="1" ht="18.75" customHeight="1">
      <c r="A7" s="145" t="s">
        <v>551</v>
      </c>
      <c r="B7" s="148">
        <v>750</v>
      </c>
      <c r="C7" s="310">
        <v>80</v>
      </c>
    </row>
    <row r="8" spans="1:3" ht="18.75" customHeight="1">
      <c r="A8" s="145" t="s">
        <v>223</v>
      </c>
      <c r="B8" s="148"/>
      <c r="C8" s="155">
        <v>0</v>
      </c>
    </row>
    <row r="9" spans="1:3" ht="18.75" customHeight="1">
      <c r="A9" s="145" t="s">
        <v>224</v>
      </c>
      <c r="B9" s="148">
        <v>2600</v>
      </c>
      <c r="C9" s="310">
        <v>2500</v>
      </c>
    </row>
    <row r="10" spans="1:3" ht="18.75" customHeight="1">
      <c r="A10" s="145" t="s">
        <v>225</v>
      </c>
      <c r="B10" s="148"/>
      <c r="C10" s="310">
        <v>2000</v>
      </c>
    </row>
    <row r="11" spans="1:3" ht="18.75" customHeight="1">
      <c r="A11" s="145" t="s">
        <v>226</v>
      </c>
      <c r="B11" s="148">
        <v>500</v>
      </c>
      <c r="C11" s="310">
        <v>500</v>
      </c>
    </row>
    <row r="12" spans="1:3" ht="18.75" customHeight="1">
      <c r="A12" s="145" t="s">
        <v>227</v>
      </c>
      <c r="B12" s="148">
        <v>1500</v>
      </c>
      <c r="C12" s="310">
        <v>1500</v>
      </c>
    </row>
    <row r="13" spans="1:3" ht="18.75" customHeight="1">
      <c r="A13" s="51"/>
      <c r="B13" s="14"/>
      <c r="C13" s="116"/>
    </row>
    <row r="14" spans="1:3" ht="18.75" customHeight="1">
      <c r="A14" s="51"/>
      <c r="B14" s="14"/>
      <c r="C14" s="116"/>
    </row>
    <row r="15" spans="1:3" ht="18.75" customHeight="1">
      <c r="A15" s="51"/>
      <c r="B15" s="14"/>
      <c r="C15" s="116"/>
    </row>
    <row r="16" spans="1:3" ht="18.75" customHeight="1" thickBot="1">
      <c r="A16" s="62"/>
      <c r="B16" s="38"/>
      <c r="C16" s="233"/>
    </row>
    <row r="17" spans="1:3" ht="18.75" customHeight="1" thickBot="1">
      <c r="A17" s="43" t="s">
        <v>3</v>
      </c>
      <c r="B17" s="432">
        <f>SUM(B6:B16)</f>
        <v>6100</v>
      </c>
      <c r="C17" s="65">
        <f>SUM(C6:C14)</f>
        <v>7460</v>
      </c>
    </row>
    <row r="18" spans="1:3" s="19" customFormat="1" ht="18.75" customHeight="1">
      <c r="A18" s="21"/>
      <c r="B18" s="22"/>
      <c r="C18" s="24"/>
    </row>
  </sheetData>
  <phoneticPr fontId="0" type="noConversion"/>
  <printOptions horizontalCentered="1" verticalCentered="1"/>
  <pageMargins left="0.75" right="0.75" top="1" bottom="1" header="0.5" footer="0.5"/>
  <pageSetup scale="85" orientation="portrait" horizontalDpi="4294967292" verticalDpi="300" r:id="rId1"/>
  <headerFooter alignWithMargins="0">
    <oddHeader>&amp;C&amp;"Arial,Bold"&amp;12 16 EMS TRAINING&amp;R&amp;D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2"/>
  <sheetViews>
    <sheetView zoomScaleNormal="100" workbookViewId="0"/>
  </sheetViews>
  <sheetFormatPr defaultRowHeight="18.75" customHeight="1"/>
  <cols>
    <col min="1" max="1" width="50.42578125" style="21" customWidth="1"/>
    <col min="2" max="2" width="17" style="22" bestFit="1" customWidth="1"/>
    <col min="3" max="3" width="17" style="24" bestFit="1" customWidth="1"/>
    <col min="4" max="16384" width="9.140625" style="15"/>
  </cols>
  <sheetData>
    <row r="1" spans="1:3" s="19" customFormat="1" ht="18.75" customHeight="1" thickBot="1">
      <c r="A1" s="120" t="s">
        <v>472</v>
      </c>
      <c r="B1" s="121"/>
      <c r="C1" s="122"/>
    </row>
    <row r="2" spans="1:3" ht="18.75" customHeight="1">
      <c r="A2" s="60"/>
      <c r="B2" s="41"/>
      <c r="C2" s="114"/>
    </row>
    <row r="3" spans="1:3" s="19" customFormat="1" ht="18.75" customHeight="1">
      <c r="A3" s="53" t="s">
        <v>45</v>
      </c>
      <c r="B3" s="18">
        <v>2004</v>
      </c>
      <c r="C3" s="54">
        <v>2003</v>
      </c>
    </row>
    <row r="4" spans="1:3" s="50" customFormat="1" ht="18.75" customHeight="1">
      <c r="A4" s="55" t="s">
        <v>100</v>
      </c>
      <c r="B4" s="49"/>
      <c r="C4" s="306">
        <f>+C18+C30+C42</f>
        <v>61825</v>
      </c>
    </row>
    <row r="5" spans="1:3" s="19" customFormat="1" ht="18.75" customHeight="1">
      <c r="A5" s="53"/>
      <c r="B5" s="18"/>
      <c r="C5" s="54"/>
    </row>
    <row r="6" spans="1:3" s="19" customFormat="1" ht="18.75" customHeight="1">
      <c r="A6" s="53" t="s">
        <v>46</v>
      </c>
      <c r="B6" s="14"/>
      <c r="C6" s="116"/>
    </row>
    <row r="7" spans="1:3" s="19" customFormat="1" ht="18.75" customHeight="1">
      <c r="A7" s="181" t="s">
        <v>211</v>
      </c>
      <c r="B7" s="14">
        <v>2700</v>
      </c>
      <c r="C7" s="116">
        <v>2600</v>
      </c>
    </row>
    <row r="8" spans="1:3" ht="18.75" customHeight="1">
      <c r="A8" s="181" t="s">
        <v>212</v>
      </c>
      <c r="B8" s="14">
        <v>2700</v>
      </c>
      <c r="C8" s="116">
        <v>2600</v>
      </c>
    </row>
    <row r="9" spans="1:3" ht="18.75" customHeight="1">
      <c r="A9" s="181" t="s">
        <v>213</v>
      </c>
      <c r="B9" s="14">
        <v>720</v>
      </c>
      <c r="C9" s="116">
        <v>650</v>
      </c>
    </row>
    <row r="10" spans="1:3" ht="18.75" customHeight="1">
      <c r="A10" s="181" t="s">
        <v>214</v>
      </c>
      <c r="B10" s="14">
        <v>720</v>
      </c>
      <c r="C10" s="116">
        <v>650</v>
      </c>
    </row>
    <row r="11" spans="1:3" ht="18.75" customHeight="1">
      <c r="A11" s="181" t="s">
        <v>318</v>
      </c>
      <c r="B11" s="14"/>
      <c r="C11" s="116">
        <v>3700</v>
      </c>
    </row>
    <row r="12" spans="1:3" ht="18.75" customHeight="1">
      <c r="A12" s="181" t="s">
        <v>216</v>
      </c>
      <c r="B12" s="14"/>
      <c r="C12" s="116">
        <v>3750</v>
      </c>
    </row>
    <row r="13" spans="1:3" ht="18.75" customHeight="1">
      <c r="A13" s="181" t="s">
        <v>420</v>
      </c>
      <c r="B13" s="14">
        <v>2000</v>
      </c>
      <c r="C13" s="116"/>
    </row>
    <row r="14" spans="1:3" ht="18.75" customHeight="1">
      <c r="A14" s="181" t="s">
        <v>217</v>
      </c>
      <c r="B14" s="14"/>
      <c r="C14" s="116">
        <v>500</v>
      </c>
    </row>
    <row r="15" spans="1:3" ht="18.75" customHeight="1">
      <c r="A15" s="181" t="s">
        <v>218</v>
      </c>
      <c r="B15" s="14">
        <v>2000</v>
      </c>
      <c r="C15" s="116">
        <v>2000</v>
      </c>
    </row>
    <row r="16" spans="1:3" ht="18.75" customHeight="1">
      <c r="A16" s="181" t="s">
        <v>219</v>
      </c>
      <c r="B16" s="14"/>
      <c r="C16" s="116">
        <v>475</v>
      </c>
    </row>
    <row r="17" spans="1:3" ht="18.75" customHeight="1">
      <c r="A17" s="181"/>
      <c r="B17" s="14"/>
      <c r="C17" s="116"/>
    </row>
    <row r="18" spans="1:3" ht="18.75" customHeight="1">
      <c r="A18" s="53" t="s">
        <v>321</v>
      </c>
      <c r="B18" s="384">
        <f>SUM(B7:B17)</f>
        <v>10840</v>
      </c>
      <c r="C18" s="155">
        <f>SUM(C7:C17)</f>
        <v>16925</v>
      </c>
    </row>
    <row r="19" spans="1:3" ht="18.75" customHeight="1">
      <c r="A19" s="181"/>
      <c r="B19" s="14"/>
      <c r="C19" s="116"/>
    </row>
    <row r="20" spans="1:3" ht="18.75" customHeight="1">
      <c r="A20" s="53" t="s">
        <v>47</v>
      </c>
      <c r="B20" s="14"/>
      <c r="C20" s="116"/>
    </row>
    <row r="21" spans="1:3" ht="18.75" customHeight="1">
      <c r="A21" s="181" t="s">
        <v>211</v>
      </c>
      <c r="B21" s="14"/>
      <c r="C21" s="116">
        <v>5200</v>
      </c>
    </row>
    <row r="22" spans="1:3" ht="18.75" customHeight="1">
      <c r="A22" s="181" t="s">
        <v>212</v>
      </c>
      <c r="B22" s="14"/>
      <c r="C22" s="116">
        <v>5200</v>
      </c>
    </row>
    <row r="23" spans="1:3" ht="18.75" customHeight="1">
      <c r="A23" s="181" t="s">
        <v>213</v>
      </c>
      <c r="B23" s="14"/>
      <c r="C23" s="116">
        <v>1500</v>
      </c>
    </row>
    <row r="24" spans="1:3" ht="18.75" customHeight="1">
      <c r="A24" s="181" t="s">
        <v>214</v>
      </c>
      <c r="B24" s="14"/>
      <c r="C24" s="116">
        <v>1500</v>
      </c>
    </row>
    <row r="25" spans="1:3" ht="18.75" customHeight="1">
      <c r="A25" s="181" t="s">
        <v>541</v>
      </c>
      <c r="B25" s="329">
        <v>11700</v>
      </c>
      <c r="C25" s="116"/>
    </row>
    <row r="26" spans="1:3" ht="18.75" customHeight="1">
      <c r="A26" s="181" t="s">
        <v>421</v>
      </c>
      <c r="B26" s="14"/>
      <c r="C26" s="116"/>
    </row>
    <row r="27" spans="1:3" ht="18.75" customHeight="1">
      <c r="A27" s="181" t="s">
        <v>220</v>
      </c>
      <c r="B27" s="14"/>
      <c r="C27" s="116">
        <v>18000</v>
      </c>
    </row>
    <row r="28" spans="1:3" ht="18.75" customHeight="1">
      <c r="A28" s="181" t="s">
        <v>337</v>
      </c>
      <c r="B28" s="14"/>
      <c r="C28" s="116">
        <v>5000</v>
      </c>
    </row>
    <row r="29" spans="1:3" ht="18.75" customHeight="1">
      <c r="A29" s="181"/>
      <c r="B29" s="14"/>
      <c r="C29" s="116"/>
    </row>
    <row r="30" spans="1:3" ht="18.75" customHeight="1">
      <c r="A30" s="53" t="s">
        <v>322</v>
      </c>
      <c r="B30" s="384">
        <f>SUM(B21:B29)</f>
        <v>11700</v>
      </c>
      <c r="C30" s="155">
        <f>SUM(C21:C29)</f>
        <v>36400</v>
      </c>
    </row>
    <row r="31" spans="1:3" ht="18.75" customHeight="1">
      <c r="A31" s="181"/>
      <c r="B31" s="14"/>
      <c r="C31" s="116"/>
    </row>
    <row r="32" spans="1:3" ht="18.75" customHeight="1">
      <c r="A32" s="53" t="s">
        <v>221</v>
      </c>
      <c r="B32" s="14"/>
      <c r="C32" s="116"/>
    </row>
    <row r="33" spans="1:3" ht="18.75" customHeight="1">
      <c r="A33" s="53"/>
      <c r="B33" s="14"/>
      <c r="C33" s="116"/>
    </row>
    <row r="34" spans="1:3" ht="18.75" customHeight="1">
      <c r="A34" s="181" t="s">
        <v>216</v>
      </c>
      <c r="B34" s="14"/>
      <c r="C34" s="116"/>
    </row>
    <row r="35" spans="1:3" ht="18.75" customHeight="1">
      <c r="A35" s="181" t="s">
        <v>211</v>
      </c>
      <c r="B35" s="14">
        <v>2700</v>
      </c>
      <c r="C35" s="116">
        <v>2600</v>
      </c>
    </row>
    <row r="36" spans="1:3" ht="18.75" customHeight="1">
      <c r="A36" s="181" t="s">
        <v>212</v>
      </c>
      <c r="B36" s="14">
        <v>2700</v>
      </c>
      <c r="C36" s="116">
        <v>2600</v>
      </c>
    </row>
    <row r="37" spans="1:3" ht="18.75" customHeight="1">
      <c r="A37" s="181" t="s">
        <v>213</v>
      </c>
      <c r="B37" s="14">
        <v>720</v>
      </c>
      <c r="C37" s="116">
        <v>650</v>
      </c>
    </row>
    <row r="38" spans="1:3" ht="18.75" customHeight="1">
      <c r="A38" s="181" t="s">
        <v>214</v>
      </c>
      <c r="B38" s="14">
        <v>720</v>
      </c>
      <c r="C38" s="116">
        <v>650</v>
      </c>
    </row>
    <row r="39" spans="1:3" ht="18.75" customHeight="1">
      <c r="A39" s="181" t="s">
        <v>422</v>
      </c>
      <c r="B39" s="14"/>
      <c r="C39" s="116">
        <v>2000</v>
      </c>
    </row>
    <row r="40" spans="1:3" ht="18.75" customHeight="1">
      <c r="A40" s="181"/>
      <c r="B40" s="14"/>
      <c r="C40" s="116"/>
    </row>
    <row r="41" spans="1:3" ht="18.75" customHeight="1">
      <c r="A41" s="181"/>
      <c r="B41" s="14"/>
      <c r="C41" s="116"/>
    </row>
    <row r="42" spans="1:3" ht="18.75" customHeight="1">
      <c r="A42" s="53" t="s">
        <v>419</v>
      </c>
      <c r="B42" s="384">
        <f>SUM(B35:B41)</f>
        <v>6840</v>
      </c>
      <c r="C42" s="155">
        <f>SUM(C34:C41)</f>
        <v>8500</v>
      </c>
    </row>
    <row r="43" spans="1:3" ht="18.75" customHeight="1" thickBot="1">
      <c r="A43" s="182"/>
      <c r="B43" s="38"/>
      <c r="C43" s="233"/>
    </row>
    <row r="44" spans="1:3" ht="18.75" customHeight="1" thickBot="1">
      <c r="A44" s="193" t="s">
        <v>323</v>
      </c>
      <c r="B44" s="399">
        <f>SUM(B18,B30,B42)</f>
        <v>29380</v>
      </c>
      <c r="C44" s="194">
        <f>+C18+C30+C42</f>
        <v>61825</v>
      </c>
    </row>
    <row r="45" spans="1:3" ht="18.75" customHeight="1">
      <c r="A45" s="213"/>
      <c r="B45" s="41"/>
      <c r="C45" s="114"/>
    </row>
    <row r="46" spans="1:3" ht="18.75" customHeight="1" thickBot="1">
      <c r="A46" s="307"/>
      <c r="B46" s="111"/>
      <c r="C46" s="117"/>
    </row>
    <row r="47" spans="1:3" ht="18.75" customHeight="1">
      <c r="A47" s="568" t="s">
        <v>542</v>
      </c>
    </row>
    <row r="48" spans="1:3" ht="18.75" customHeight="1">
      <c r="A48" s="170"/>
    </row>
    <row r="49" spans="1:3" ht="18.75" customHeight="1">
      <c r="A49" s="170"/>
    </row>
    <row r="50" spans="1:3" s="19" customFormat="1" ht="18.75" customHeight="1">
      <c r="A50" s="108"/>
      <c r="B50" s="171"/>
      <c r="C50" s="172"/>
    </row>
    <row r="51" spans="1:3" ht="18.75" customHeight="1">
      <c r="A51" s="173"/>
      <c r="B51" s="174"/>
      <c r="C51" s="175"/>
    </row>
    <row r="52" spans="1:3" ht="18.75" customHeight="1">
      <c r="A52" s="108"/>
      <c r="B52" s="171"/>
      <c r="C52" s="176"/>
    </row>
  </sheetData>
  <phoneticPr fontId="0" type="noConversion"/>
  <printOptions horizontalCentered="1" verticalCentered="1"/>
  <pageMargins left="0.75" right="0.75" top="1" bottom="1" header="0.5" footer="0.5"/>
  <pageSetup scale="75" orientation="portrait" horizontalDpi="4294967292" verticalDpi="300" r:id="rId1"/>
  <headerFooter alignWithMargins="0">
    <oddHeader>&amp;C&amp;"Arial,Bold"&amp;12 1 CAPITAL EXPENDITURES&amp;R&amp;D</oddHeader>
  </headerFooter>
  <rowBreaks count="1" manualBreakCount="1">
    <brk id="46" max="2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47"/>
  <sheetViews>
    <sheetView zoomScaleNormal="100" workbookViewId="0"/>
  </sheetViews>
  <sheetFormatPr defaultColWidth="8.85546875" defaultRowHeight="15.75"/>
  <cols>
    <col min="1" max="1" width="50.7109375" style="34" customWidth="1"/>
    <col min="2" max="2" width="19.7109375" style="34" customWidth="1"/>
    <col min="3" max="3" width="20.5703125" style="34" customWidth="1"/>
    <col min="4" max="16384" width="8.85546875" style="34"/>
  </cols>
  <sheetData>
    <row r="1" spans="1:254" s="83" customFormat="1" ht="16.5" thickBot="1">
      <c r="A1" s="120" t="s">
        <v>487</v>
      </c>
      <c r="B1" s="311"/>
      <c r="C1" s="312"/>
    </row>
    <row r="2" spans="1:254" s="83" customFormat="1">
      <c r="A2" s="209"/>
      <c r="B2" s="214">
        <v>2004</v>
      </c>
      <c r="C2" s="215">
        <v>2003</v>
      </c>
    </row>
    <row r="3" spans="1:254" s="83" customFormat="1">
      <c r="A3" s="216" t="s">
        <v>45</v>
      </c>
      <c r="B3" s="86"/>
      <c r="C3" s="212"/>
    </row>
    <row r="4" spans="1:254" s="85" customFormat="1">
      <c r="A4" s="210"/>
      <c r="B4" s="202"/>
      <c r="C4" s="84"/>
    </row>
    <row r="5" spans="1:254" s="83" customFormat="1">
      <c r="A5" s="211"/>
      <c r="B5" s="86"/>
      <c r="C5" s="212"/>
    </row>
    <row r="6" spans="1:254" s="69" customFormat="1">
      <c r="A6" s="181" t="s">
        <v>82</v>
      </c>
      <c r="B6" s="14"/>
      <c r="C6" s="52"/>
    </row>
    <row r="7" spans="1:254" s="69" customFormat="1">
      <c r="A7" s="181" t="s">
        <v>83</v>
      </c>
      <c r="B7" s="14">
        <v>0</v>
      </c>
      <c r="C7" s="52">
        <v>0</v>
      </c>
    </row>
    <row r="8" spans="1:254" s="69" customFormat="1">
      <c r="A8" s="181" t="s">
        <v>84</v>
      </c>
      <c r="B8" s="14">
        <v>500</v>
      </c>
      <c r="C8" s="52">
        <v>0</v>
      </c>
    </row>
    <row r="9" spans="1:254" s="69" customFormat="1">
      <c r="A9" s="181" t="s">
        <v>85</v>
      </c>
      <c r="B9" s="14">
        <v>2000</v>
      </c>
      <c r="C9" s="52">
        <v>1500</v>
      </c>
    </row>
    <row r="10" spans="1:254" s="69" customFormat="1">
      <c r="A10" s="181" t="s">
        <v>86</v>
      </c>
      <c r="B10" s="14">
        <v>0</v>
      </c>
      <c r="C10" s="52">
        <v>0</v>
      </c>
    </row>
    <row r="11" spans="1:254">
      <c r="A11" s="206"/>
      <c r="B11" s="14"/>
      <c r="C11" s="52"/>
    </row>
    <row r="12" spans="1:254">
      <c r="A12" s="206"/>
      <c r="B12" s="14"/>
      <c r="C12" s="52"/>
    </row>
    <row r="13" spans="1:254">
      <c r="A13" s="206"/>
      <c r="B13" s="14"/>
      <c r="C13" s="52"/>
      <c r="IT13" s="69"/>
    </row>
    <row r="14" spans="1:254">
      <c r="A14" s="206"/>
      <c r="B14" s="14"/>
      <c r="C14" s="52"/>
    </row>
    <row r="15" spans="1:254">
      <c r="A15" s="206"/>
      <c r="B15" s="14"/>
      <c r="C15" s="52"/>
    </row>
    <row r="16" spans="1:254">
      <c r="A16" s="206"/>
      <c r="B16" s="14"/>
      <c r="C16" s="52"/>
    </row>
    <row r="17" spans="1:3">
      <c r="A17" s="206"/>
      <c r="B17" s="14"/>
      <c r="C17" s="52"/>
    </row>
    <row r="18" spans="1:3">
      <c r="A18" s="206"/>
      <c r="B18" s="14"/>
      <c r="C18" s="52"/>
    </row>
    <row r="19" spans="1:3">
      <c r="A19" s="206"/>
      <c r="B19" s="14"/>
      <c r="C19" s="52"/>
    </row>
    <row r="20" spans="1:3">
      <c r="A20" s="206"/>
      <c r="B20" s="14"/>
      <c r="C20" s="52"/>
    </row>
    <row r="21" spans="1:3">
      <c r="A21" s="206"/>
      <c r="B21" s="207"/>
      <c r="C21" s="208"/>
    </row>
    <row r="22" spans="1:3">
      <c r="A22" s="206"/>
      <c r="B22" s="207"/>
      <c r="C22" s="208"/>
    </row>
    <row r="23" spans="1:3">
      <c r="A23" s="206"/>
      <c r="B23" s="207"/>
      <c r="C23" s="208"/>
    </row>
    <row r="24" spans="1:3">
      <c r="A24" s="206"/>
      <c r="B24" s="207"/>
      <c r="C24" s="208"/>
    </row>
    <row r="25" spans="1:3" ht="16.5" thickBot="1">
      <c r="A25" s="203"/>
      <c r="B25" s="204"/>
      <c r="C25" s="205"/>
    </row>
    <row r="26" spans="1:3" ht="16.5" thickBot="1">
      <c r="A26" s="518" t="s">
        <v>43</v>
      </c>
      <c r="B26" s="383">
        <f>SUM(B7:B25)</f>
        <v>2500</v>
      </c>
      <c r="C26" s="517">
        <f>SUM(C6:C20)</f>
        <v>1500</v>
      </c>
    </row>
    <row r="27" spans="1:3">
      <c r="A27" s="69"/>
      <c r="B27" s="69"/>
      <c r="C27" s="69"/>
    </row>
    <row r="28" spans="1:3">
      <c r="A28" s="69"/>
      <c r="B28" s="69"/>
      <c r="C28" s="69"/>
    </row>
    <row r="29" spans="1:3">
      <c r="A29" s="69"/>
      <c r="B29" s="69"/>
      <c r="C29" s="69"/>
    </row>
    <row r="30" spans="1:3">
      <c r="A30" s="69"/>
      <c r="B30" s="69"/>
      <c r="C30" s="69"/>
    </row>
    <row r="31" spans="1:3">
      <c r="A31" s="69"/>
      <c r="B31" s="69"/>
      <c r="C31" s="69"/>
    </row>
    <row r="32" spans="1:3">
      <c r="A32" s="69"/>
      <c r="B32" s="69"/>
      <c r="C32" s="69"/>
    </row>
    <row r="33" spans="1:3">
      <c r="A33" s="69"/>
      <c r="B33" s="69"/>
      <c r="C33" s="69"/>
    </row>
    <row r="34" spans="1:3">
      <c r="A34" s="69"/>
      <c r="B34" s="69"/>
      <c r="C34" s="69"/>
    </row>
    <row r="35" spans="1:3">
      <c r="A35" s="69"/>
      <c r="B35" s="69"/>
      <c r="C35" s="69"/>
    </row>
    <row r="36" spans="1:3">
      <c r="A36" s="69"/>
      <c r="B36" s="69"/>
      <c r="C36" s="69"/>
    </row>
    <row r="37" spans="1:3">
      <c r="A37" s="69"/>
      <c r="B37" s="69"/>
      <c r="C37" s="69"/>
    </row>
    <row r="38" spans="1:3">
      <c r="A38" s="69"/>
      <c r="B38" s="69"/>
      <c r="C38" s="69"/>
    </row>
    <row r="39" spans="1:3">
      <c r="A39" s="69"/>
      <c r="B39" s="69"/>
      <c r="C39" s="69"/>
    </row>
    <row r="40" spans="1:3">
      <c r="A40" s="69"/>
      <c r="B40" s="69"/>
      <c r="C40" s="69"/>
    </row>
    <row r="41" spans="1:3">
      <c r="A41" s="69"/>
      <c r="B41" s="69"/>
      <c r="C41" s="69"/>
    </row>
    <row r="42" spans="1:3">
      <c r="A42" s="69"/>
      <c r="B42" s="69"/>
      <c r="C42" s="69"/>
    </row>
    <row r="43" spans="1:3">
      <c r="A43" s="69"/>
      <c r="B43" s="69"/>
      <c r="C43" s="69"/>
    </row>
    <row r="44" spans="1:3">
      <c r="A44" s="69"/>
      <c r="B44" s="69"/>
      <c r="C44" s="69"/>
    </row>
    <row r="45" spans="1:3">
      <c r="A45" s="69"/>
      <c r="B45" s="69"/>
      <c r="C45" s="69"/>
    </row>
    <row r="46" spans="1:3">
      <c r="A46" s="69"/>
      <c r="B46" s="69"/>
      <c r="C46" s="69"/>
    </row>
    <row r="47" spans="1:3">
      <c r="A47" s="69"/>
      <c r="B47" s="69"/>
      <c r="C47" s="69"/>
    </row>
  </sheetData>
  <phoneticPr fontId="0" type="noConversion"/>
  <pageMargins left="0.75" right="0.75" top="1" bottom="1" header="0.5" footer="0.5"/>
  <pageSetup scale="89" orientation="portrait" horizontalDpi="300" verticalDpi="300" r:id="rId1"/>
  <headerFooter alignWithMargins="0">
    <oddHeader>&amp;C&amp;"Arial,Bold"&amp;12 17 RESCUE TRAINING&amp;R&amp;D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J40"/>
  <sheetViews>
    <sheetView zoomScaleNormal="100" workbookViewId="0"/>
  </sheetViews>
  <sheetFormatPr defaultRowHeight="15"/>
  <cols>
    <col min="1" max="1" width="58.7109375" style="31" customWidth="1"/>
    <col min="2" max="2" width="18.28515625" style="31" customWidth="1"/>
    <col min="3" max="3" width="18.140625" style="31" customWidth="1"/>
    <col min="4" max="5" width="25.7109375" style="31" customWidth="1"/>
    <col min="6" max="16384" width="9.140625" style="31"/>
  </cols>
  <sheetData>
    <row r="1" spans="1:114" s="43" customFormat="1" ht="16.5" thickBot="1">
      <c r="A1" s="120" t="s">
        <v>488</v>
      </c>
      <c r="B1" s="217"/>
      <c r="C1" s="218"/>
      <c r="D1" s="107"/>
      <c r="E1" s="107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  <c r="W1" s="108"/>
      <c r="X1" s="108"/>
      <c r="Y1" s="108"/>
      <c r="Z1" s="108"/>
      <c r="AA1" s="108"/>
      <c r="AB1" s="108"/>
      <c r="AC1" s="108"/>
      <c r="AD1" s="108"/>
      <c r="AE1" s="108"/>
      <c r="AF1" s="108"/>
      <c r="AG1" s="108"/>
      <c r="AH1" s="108"/>
      <c r="AI1" s="108"/>
      <c r="AJ1" s="108"/>
      <c r="AK1" s="108"/>
      <c r="AL1" s="108"/>
      <c r="AM1" s="108"/>
      <c r="AN1" s="108"/>
      <c r="AO1" s="108"/>
      <c r="AP1" s="108"/>
      <c r="AQ1" s="108"/>
      <c r="AR1" s="108"/>
      <c r="AS1" s="108"/>
      <c r="AT1" s="108"/>
      <c r="AU1" s="108"/>
      <c r="AV1" s="108"/>
      <c r="AW1" s="108"/>
      <c r="AX1" s="108"/>
      <c r="AY1" s="108"/>
      <c r="AZ1" s="108"/>
      <c r="BA1" s="108"/>
      <c r="BB1" s="108"/>
      <c r="BC1" s="108"/>
      <c r="BD1" s="108"/>
      <c r="BE1" s="108"/>
      <c r="BF1" s="108"/>
      <c r="BG1" s="108"/>
      <c r="BH1" s="108"/>
      <c r="BI1" s="108"/>
      <c r="BJ1" s="108"/>
      <c r="BK1" s="108"/>
      <c r="BL1" s="108"/>
      <c r="BM1" s="108"/>
      <c r="BN1" s="108"/>
      <c r="BO1" s="108"/>
      <c r="BP1" s="108"/>
      <c r="BQ1" s="108"/>
      <c r="BR1" s="108"/>
      <c r="BS1" s="108"/>
      <c r="BT1" s="108"/>
      <c r="BU1" s="108"/>
      <c r="BV1" s="108"/>
      <c r="BW1" s="108"/>
      <c r="BX1" s="108"/>
      <c r="BY1" s="108"/>
      <c r="BZ1" s="108"/>
      <c r="CA1" s="108"/>
      <c r="CB1" s="108"/>
      <c r="CC1" s="108"/>
      <c r="CD1" s="108"/>
      <c r="CE1" s="108"/>
      <c r="CF1" s="108"/>
      <c r="CG1" s="108"/>
      <c r="CH1" s="108"/>
      <c r="CI1" s="108"/>
      <c r="CJ1" s="108"/>
      <c r="CK1" s="108"/>
      <c r="CL1" s="108"/>
      <c r="CM1" s="108"/>
      <c r="CN1" s="108"/>
      <c r="CO1" s="108"/>
      <c r="CP1" s="108"/>
      <c r="CQ1" s="108"/>
      <c r="CR1" s="108"/>
      <c r="CS1" s="108"/>
      <c r="CT1" s="108"/>
      <c r="CU1" s="108"/>
      <c r="CV1" s="108"/>
      <c r="CW1" s="108"/>
      <c r="CX1" s="108"/>
      <c r="CY1" s="108"/>
      <c r="CZ1" s="108"/>
      <c r="DA1" s="108"/>
      <c r="DB1" s="108"/>
      <c r="DC1" s="108"/>
      <c r="DD1" s="108"/>
      <c r="DE1" s="108"/>
      <c r="DF1" s="108"/>
      <c r="DG1" s="108"/>
      <c r="DH1" s="108"/>
      <c r="DI1" s="108"/>
      <c r="DJ1" s="108"/>
    </row>
    <row r="2" spans="1:114" s="72" customFormat="1" ht="16.5" thickBot="1">
      <c r="A2" s="223"/>
      <c r="B2" s="224">
        <v>2004</v>
      </c>
      <c r="C2" s="225">
        <v>2003</v>
      </c>
      <c r="D2" s="70"/>
      <c r="E2" s="70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  <c r="AO2" s="21"/>
      <c r="AP2" s="21"/>
      <c r="AQ2" s="21"/>
      <c r="AR2" s="21"/>
      <c r="AS2" s="21"/>
      <c r="AT2" s="21"/>
      <c r="AU2" s="21"/>
      <c r="AV2" s="21"/>
      <c r="AW2" s="21"/>
      <c r="AX2" s="21"/>
      <c r="AY2" s="21"/>
      <c r="AZ2" s="21"/>
      <c r="BA2" s="21"/>
      <c r="BB2" s="21"/>
      <c r="BC2" s="21"/>
      <c r="BD2" s="21"/>
      <c r="BE2" s="21"/>
      <c r="BF2" s="21"/>
      <c r="BG2" s="21"/>
      <c r="BH2" s="21"/>
      <c r="BI2" s="21"/>
      <c r="BJ2" s="21"/>
      <c r="BK2" s="21"/>
      <c r="BL2" s="21"/>
      <c r="BM2" s="21"/>
      <c r="BN2" s="21"/>
      <c r="BO2" s="21"/>
      <c r="BP2" s="21"/>
      <c r="BQ2" s="21"/>
      <c r="BR2" s="21"/>
      <c r="BS2" s="21"/>
      <c r="BT2" s="21"/>
      <c r="BU2" s="21"/>
      <c r="BV2" s="21"/>
      <c r="BW2" s="21"/>
      <c r="BX2" s="21"/>
      <c r="BY2" s="21"/>
      <c r="BZ2" s="21"/>
      <c r="CA2" s="21"/>
      <c r="CB2" s="21"/>
      <c r="CC2" s="21"/>
      <c r="CD2" s="21"/>
      <c r="CE2" s="21"/>
      <c r="CF2" s="21"/>
      <c r="CG2" s="21"/>
      <c r="CH2" s="21"/>
      <c r="CI2" s="21"/>
      <c r="CJ2" s="21"/>
      <c r="CK2" s="21"/>
      <c r="CL2" s="21"/>
      <c r="CM2" s="21"/>
      <c r="CN2" s="21"/>
      <c r="CO2" s="21"/>
      <c r="CP2" s="21"/>
      <c r="CQ2" s="21"/>
      <c r="CR2" s="21"/>
      <c r="CS2" s="21"/>
      <c r="CT2" s="21"/>
      <c r="CU2" s="21"/>
      <c r="CV2" s="21"/>
      <c r="CW2" s="21"/>
      <c r="CX2" s="21"/>
      <c r="CY2" s="21"/>
      <c r="CZ2" s="21"/>
      <c r="DA2" s="21"/>
      <c r="DB2" s="21"/>
      <c r="DC2" s="21"/>
      <c r="DD2" s="21"/>
      <c r="DE2" s="21"/>
      <c r="DF2" s="21"/>
      <c r="DG2" s="21"/>
      <c r="DH2" s="21"/>
      <c r="DI2" s="21"/>
      <c r="DJ2" s="21"/>
    </row>
    <row r="3" spans="1:114" s="72" customFormat="1" ht="16.5" thickBot="1">
      <c r="A3" s="216" t="s">
        <v>45</v>
      </c>
      <c r="B3" s="219"/>
      <c r="C3" s="78"/>
      <c r="D3" s="70"/>
      <c r="E3" s="70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1"/>
      <c r="AS3" s="21"/>
      <c r="AT3" s="21"/>
      <c r="AU3" s="21"/>
      <c r="AV3" s="21"/>
      <c r="AW3" s="21"/>
      <c r="AX3" s="21"/>
      <c r="AY3" s="21"/>
      <c r="AZ3" s="21"/>
      <c r="BA3" s="21"/>
      <c r="BB3" s="21"/>
      <c r="BC3" s="21"/>
      <c r="BD3" s="21"/>
      <c r="BE3" s="21"/>
      <c r="BF3" s="21"/>
      <c r="BG3" s="21"/>
      <c r="BH3" s="21"/>
      <c r="BI3" s="21"/>
      <c r="BJ3" s="21"/>
      <c r="BK3" s="21"/>
      <c r="BL3" s="21"/>
      <c r="BM3" s="21"/>
      <c r="BN3" s="21"/>
      <c r="BO3" s="21"/>
      <c r="BP3" s="21"/>
      <c r="BQ3" s="21"/>
      <c r="BR3" s="21"/>
      <c r="BS3" s="21"/>
      <c r="BT3" s="21"/>
      <c r="BU3" s="21"/>
      <c r="BV3" s="21"/>
      <c r="BW3" s="21"/>
      <c r="BX3" s="21"/>
      <c r="BY3" s="21"/>
      <c r="BZ3" s="21"/>
      <c r="CA3" s="21"/>
      <c r="CB3" s="21"/>
      <c r="CC3" s="21"/>
      <c r="CD3" s="21"/>
      <c r="CE3" s="21"/>
      <c r="CF3" s="21"/>
      <c r="CG3" s="21"/>
      <c r="CH3" s="21"/>
      <c r="CI3" s="21"/>
      <c r="CJ3" s="21"/>
      <c r="CK3" s="21"/>
      <c r="CL3" s="21"/>
      <c r="CM3" s="21"/>
      <c r="CN3" s="21"/>
      <c r="CO3" s="21"/>
      <c r="CP3" s="21"/>
      <c r="CQ3" s="21"/>
      <c r="CR3" s="21"/>
      <c r="CS3" s="21"/>
      <c r="CT3" s="21"/>
      <c r="CU3" s="21"/>
      <c r="CV3" s="21"/>
      <c r="CW3" s="21"/>
      <c r="CX3" s="21"/>
      <c r="CY3" s="21"/>
      <c r="CZ3" s="21"/>
      <c r="DA3" s="21"/>
      <c r="DB3" s="21"/>
      <c r="DC3" s="21"/>
      <c r="DD3" s="21"/>
      <c r="DE3" s="21"/>
      <c r="DF3" s="21"/>
      <c r="DG3" s="21"/>
      <c r="DH3" s="21"/>
      <c r="DI3" s="21"/>
      <c r="DJ3" s="21"/>
    </row>
    <row r="4" spans="1:114" s="76" customFormat="1" ht="16.5" thickBot="1">
      <c r="A4" s="210"/>
      <c r="B4" s="109"/>
      <c r="C4" s="73"/>
      <c r="D4" s="74"/>
      <c r="E4" s="74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/>
      <c r="AK4" s="75"/>
      <c r="AL4" s="75"/>
      <c r="AM4" s="75"/>
      <c r="AN4" s="75"/>
      <c r="AO4" s="75"/>
      <c r="AP4" s="75"/>
      <c r="AQ4" s="75"/>
      <c r="AR4" s="75"/>
      <c r="AS4" s="75"/>
      <c r="AT4" s="75"/>
      <c r="AU4" s="75"/>
      <c r="AV4" s="75"/>
      <c r="AW4" s="75"/>
      <c r="AX4" s="75"/>
      <c r="AY4" s="75"/>
      <c r="AZ4" s="75"/>
      <c r="BA4" s="75"/>
      <c r="BB4" s="75"/>
      <c r="BC4" s="75"/>
      <c r="BD4" s="75"/>
      <c r="BE4" s="75"/>
      <c r="BF4" s="75"/>
      <c r="BG4" s="75"/>
      <c r="BH4" s="75"/>
      <c r="BI4" s="75"/>
      <c r="BJ4" s="75"/>
      <c r="BK4" s="75"/>
      <c r="BL4" s="75"/>
      <c r="BM4" s="75"/>
      <c r="BN4" s="75"/>
      <c r="BO4" s="75"/>
      <c r="BP4" s="75"/>
      <c r="BQ4" s="75"/>
      <c r="BR4" s="75"/>
      <c r="BS4" s="75"/>
      <c r="BT4" s="75"/>
      <c r="BU4" s="75"/>
      <c r="BV4" s="75"/>
      <c r="BW4" s="75"/>
      <c r="BX4" s="75"/>
      <c r="BY4" s="75"/>
      <c r="BZ4" s="75"/>
      <c r="CA4" s="75"/>
      <c r="CB4" s="75"/>
      <c r="CC4" s="75"/>
      <c r="CD4" s="75"/>
      <c r="CE4" s="75"/>
      <c r="CF4" s="75"/>
      <c r="CG4" s="75"/>
      <c r="CH4" s="75"/>
      <c r="CI4" s="75"/>
      <c r="CJ4" s="75"/>
      <c r="CK4" s="75"/>
      <c r="CL4" s="75"/>
      <c r="CM4" s="75"/>
      <c r="CN4" s="75"/>
      <c r="CO4" s="75"/>
      <c r="CP4" s="75"/>
      <c r="CQ4" s="75"/>
      <c r="CR4" s="75"/>
      <c r="CS4" s="75"/>
      <c r="CT4" s="75"/>
      <c r="CU4" s="75"/>
      <c r="CV4" s="75"/>
      <c r="CW4" s="75"/>
      <c r="CX4" s="75"/>
      <c r="CY4" s="75"/>
      <c r="CZ4" s="75"/>
      <c r="DA4" s="75"/>
      <c r="DB4" s="75"/>
      <c r="DC4" s="75"/>
      <c r="DD4" s="75"/>
      <c r="DE4" s="75"/>
      <c r="DF4" s="75"/>
      <c r="DG4" s="75"/>
      <c r="DH4" s="75"/>
      <c r="DI4" s="75"/>
      <c r="DJ4" s="75"/>
    </row>
    <row r="5" spans="1:114" s="72" customFormat="1" ht="15.75" thickBot="1">
      <c r="A5" s="77"/>
      <c r="B5" s="219"/>
      <c r="C5" s="78"/>
      <c r="D5" s="70"/>
      <c r="E5" s="70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21"/>
      <c r="AS5" s="21"/>
      <c r="AT5" s="21"/>
      <c r="AU5" s="21"/>
      <c r="AV5" s="21"/>
      <c r="AW5" s="21"/>
      <c r="AX5" s="21"/>
      <c r="AY5" s="21"/>
      <c r="AZ5" s="21"/>
      <c r="BA5" s="21"/>
      <c r="BB5" s="21"/>
      <c r="BC5" s="21"/>
      <c r="BD5" s="21"/>
      <c r="BE5" s="21"/>
      <c r="BF5" s="21"/>
      <c r="BG5" s="21"/>
      <c r="BH5" s="21"/>
      <c r="BI5" s="21"/>
      <c r="BJ5" s="21"/>
      <c r="BK5" s="21"/>
      <c r="BL5" s="21"/>
      <c r="BM5" s="21"/>
      <c r="BN5" s="21"/>
      <c r="BO5" s="21"/>
      <c r="BP5" s="21"/>
      <c r="BQ5" s="21"/>
      <c r="BR5" s="21"/>
      <c r="BS5" s="21"/>
      <c r="BT5" s="21"/>
      <c r="BU5" s="21"/>
      <c r="BV5" s="21"/>
      <c r="BW5" s="21"/>
      <c r="BX5" s="21"/>
      <c r="BY5" s="21"/>
      <c r="BZ5" s="21"/>
      <c r="CA5" s="21"/>
      <c r="CB5" s="21"/>
      <c r="CC5" s="21"/>
      <c r="CD5" s="21"/>
      <c r="CE5" s="21"/>
      <c r="CF5" s="21"/>
      <c r="CG5" s="21"/>
      <c r="CH5" s="21"/>
      <c r="CI5" s="21"/>
      <c r="CJ5" s="21"/>
      <c r="CK5" s="21"/>
      <c r="CL5" s="21"/>
      <c r="CM5" s="21"/>
      <c r="CN5" s="21"/>
      <c r="CO5" s="21"/>
      <c r="CP5" s="21"/>
      <c r="CQ5" s="21"/>
      <c r="CR5" s="21"/>
      <c r="CS5" s="21"/>
      <c r="CT5" s="21"/>
      <c r="CU5" s="21"/>
      <c r="CV5" s="21"/>
      <c r="CW5" s="21"/>
      <c r="CX5" s="21"/>
      <c r="CY5" s="21"/>
      <c r="CZ5" s="21"/>
      <c r="DA5" s="21"/>
      <c r="DB5" s="21"/>
      <c r="DC5" s="21"/>
      <c r="DD5" s="21"/>
      <c r="DE5" s="21"/>
      <c r="DF5" s="21"/>
      <c r="DG5" s="21"/>
      <c r="DH5" s="21"/>
      <c r="DI5" s="21"/>
      <c r="DJ5" s="21"/>
    </row>
    <row r="6" spans="1:114" s="72" customFormat="1" ht="16.5" thickBot="1">
      <c r="A6" s="181" t="s">
        <v>87</v>
      </c>
      <c r="B6" s="220">
        <v>1000</v>
      </c>
      <c r="C6" s="79">
        <v>1500</v>
      </c>
      <c r="D6" s="80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21"/>
      <c r="AU6" s="21"/>
      <c r="AV6" s="21"/>
      <c r="AW6" s="21"/>
      <c r="AX6" s="21"/>
      <c r="AY6" s="21"/>
      <c r="AZ6" s="21"/>
      <c r="BA6" s="21"/>
      <c r="BB6" s="21"/>
      <c r="BC6" s="21"/>
      <c r="BD6" s="21"/>
      <c r="BE6" s="21"/>
      <c r="BF6" s="21"/>
      <c r="BG6" s="21"/>
      <c r="BH6" s="21"/>
      <c r="BI6" s="21"/>
      <c r="BJ6" s="21"/>
      <c r="BK6" s="21"/>
      <c r="BL6" s="21"/>
      <c r="BM6" s="21"/>
      <c r="BN6" s="21"/>
      <c r="BO6" s="21"/>
      <c r="BP6" s="21"/>
      <c r="BQ6" s="21"/>
      <c r="BR6" s="21"/>
      <c r="BS6" s="21"/>
      <c r="BT6" s="21"/>
      <c r="BU6" s="21"/>
      <c r="BV6" s="21"/>
      <c r="BW6" s="21"/>
      <c r="BX6" s="21"/>
      <c r="BY6" s="21"/>
      <c r="BZ6" s="21"/>
      <c r="CA6" s="21"/>
      <c r="CB6" s="21"/>
      <c r="CC6" s="21"/>
      <c r="CD6" s="21"/>
      <c r="CE6" s="21"/>
      <c r="CF6" s="21"/>
      <c r="CG6" s="21"/>
      <c r="CH6" s="21"/>
      <c r="CI6" s="21"/>
      <c r="CJ6" s="21"/>
      <c r="CK6" s="21"/>
      <c r="CL6" s="21"/>
      <c r="CM6" s="21"/>
      <c r="CN6" s="21"/>
      <c r="CO6" s="21"/>
      <c r="CP6" s="21"/>
      <c r="CQ6" s="21"/>
      <c r="CR6" s="21"/>
      <c r="CS6" s="21"/>
      <c r="CT6" s="21"/>
      <c r="CU6" s="21"/>
      <c r="CV6" s="21"/>
      <c r="CW6" s="21"/>
      <c r="CX6" s="21"/>
      <c r="CY6" s="21"/>
      <c r="CZ6" s="21"/>
      <c r="DA6" s="21"/>
      <c r="DB6" s="21"/>
      <c r="DC6" s="21"/>
      <c r="DD6" s="21"/>
      <c r="DE6" s="21"/>
      <c r="DF6" s="21"/>
      <c r="DG6" s="21"/>
      <c r="DH6" s="21"/>
      <c r="DI6" s="21"/>
      <c r="DJ6" s="21"/>
    </row>
    <row r="7" spans="1:114" s="71" customFormat="1" ht="16.5" thickBot="1">
      <c r="A7" s="181" t="s">
        <v>88</v>
      </c>
      <c r="B7" s="220"/>
      <c r="C7" s="79">
        <v>300</v>
      </c>
      <c r="D7" s="80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  <c r="AS7" s="21"/>
      <c r="AT7" s="21"/>
      <c r="AU7" s="21"/>
      <c r="AV7" s="21"/>
      <c r="AW7" s="21"/>
      <c r="AX7" s="21"/>
      <c r="AY7" s="21"/>
      <c r="AZ7" s="21"/>
      <c r="BA7" s="21"/>
      <c r="BB7" s="21"/>
      <c r="BC7" s="21"/>
      <c r="BD7" s="21"/>
      <c r="BE7" s="21"/>
      <c r="BF7" s="21"/>
      <c r="BG7" s="21"/>
      <c r="BH7" s="21"/>
      <c r="BI7" s="21"/>
      <c r="BJ7" s="21"/>
      <c r="BK7" s="21"/>
      <c r="BL7" s="21"/>
      <c r="BM7" s="21"/>
      <c r="BN7" s="21"/>
      <c r="BO7" s="21"/>
      <c r="BP7" s="21"/>
      <c r="BQ7" s="21"/>
      <c r="BR7" s="21"/>
      <c r="BS7" s="21"/>
      <c r="BT7" s="21"/>
      <c r="BU7" s="21"/>
      <c r="BV7" s="21"/>
      <c r="BW7" s="21"/>
      <c r="BX7" s="21"/>
      <c r="BY7" s="21"/>
      <c r="BZ7" s="21"/>
      <c r="CA7" s="21"/>
      <c r="CB7" s="21"/>
      <c r="CC7" s="21"/>
      <c r="CD7" s="21"/>
      <c r="CE7" s="21"/>
      <c r="CF7" s="21"/>
      <c r="CG7" s="21"/>
      <c r="CH7" s="21"/>
      <c r="CI7" s="21"/>
      <c r="CJ7" s="21"/>
      <c r="CK7" s="21"/>
      <c r="CL7" s="21"/>
      <c r="CM7" s="21"/>
      <c r="CN7" s="21"/>
      <c r="CO7" s="21"/>
      <c r="CP7" s="21"/>
      <c r="CQ7" s="21"/>
      <c r="CR7" s="21"/>
      <c r="CS7" s="21"/>
      <c r="CT7" s="21"/>
      <c r="CU7" s="21"/>
      <c r="CV7" s="21"/>
      <c r="CW7" s="21"/>
      <c r="CX7" s="21"/>
      <c r="CY7" s="21"/>
      <c r="CZ7" s="21"/>
      <c r="DA7" s="21"/>
      <c r="DB7" s="21"/>
      <c r="DC7" s="21"/>
      <c r="DD7" s="21"/>
      <c r="DE7" s="21"/>
      <c r="DF7" s="21"/>
      <c r="DG7" s="21"/>
      <c r="DH7" s="21"/>
      <c r="DI7" s="21"/>
      <c r="DJ7" s="21"/>
    </row>
    <row r="8" spans="1:114" s="71" customFormat="1" ht="16.5" thickBot="1">
      <c r="A8" s="181" t="s">
        <v>89</v>
      </c>
      <c r="B8" s="220"/>
      <c r="C8" s="79">
        <v>600</v>
      </c>
      <c r="D8" s="80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/>
      <c r="AO8" s="21"/>
      <c r="AP8" s="21"/>
      <c r="AQ8" s="21"/>
      <c r="AR8" s="21"/>
      <c r="AS8" s="21"/>
      <c r="AT8" s="21"/>
      <c r="AU8" s="21"/>
      <c r="AV8" s="21"/>
      <c r="AW8" s="21"/>
      <c r="AX8" s="21"/>
      <c r="AY8" s="21"/>
      <c r="AZ8" s="21"/>
      <c r="BA8" s="21"/>
      <c r="BB8" s="21"/>
      <c r="BC8" s="21"/>
      <c r="BD8" s="21"/>
      <c r="BE8" s="21"/>
      <c r="BF8" s="21"/>
      <c r="BG8" s="21"/>
      <c r="BH8" s="21"/>
      <c r="BI8" s="21"/>
      <c r="BJ8" s="21"/>
      <c r="BK8" s="21"/>
      <c r="BL8" s="21"/>
      <c r="BM8" s="21"/>
      <c r="BN8" s="21"/>
      <c r="BO8" s="21"/>
      <c r="BP8" s="21"/>
      <c r="BQ8" s="21"/>
      <c r="BR8" s="21"/>
      <c r="BS8" s="21"/>
      <c r="BT8" s="21"/>
      <c r="BU8" s="21"/>
      <c r="BV8" s="21"/>
      <c r="BW8" s="21"/>
      <c r="BX8" s="21"/>
      <c r="BY8" s="21"/>
      <c r="BZ8" s="21"/>
      <c r="CA8" s="21"/>
      <c r="CB8" s="21"/>
      <c r="CC8" s="21"/>
      <c r="CD8" s="21"/>
      <c r="CE8" s="21"/>
      <c r="CF8" s="21"/>
      <c r="CG8" s="21"/>
      <c r="CH8" s="21"/>
      <c r="CI8" s="21"/>
      <c r="CJ8" s="21"/>
      <c r="CK8" s="21"/>
      <c r="CL8" s="21"/>
      <c r="CM8" s="21"/>
      <c r="CN8" s="21"/>
      <c r="CO8" s="21"/>
      <c r="CP8" s="21"/>
      <c r="CQ8" s="21"/>
      <c r="CR8" s="21"/>
      <c r="CS8" s="21"/>
      <c r="CT8" s="21"/>
      <c r="CU8" s="21"/>
      <c r="CV8" s="21"/>
      <c r="CW8" s="21"/>
      <c r="CX8" s="21"/>
      <c r="CY8" s="21"/>
      <c r="CZ8" s="21"/>
      <c r="DA8" s="21"/>
      <c r="DB8" s="21"/>
      <c r="DC8" s="21"/>
      <c r="DD8" s="21"/>
      <c r="DE8" s="21"/>
      <c r="DF8" s="21"/>
      <c r="DG8" s="21"/>
      <c r="DH8" s="21"/>
      <c r="DI8" s="21"/>
      <c r="DJ8" s="21"/>
    </row>
    <row r="9" spans="1:114" s="71" customFormat="1" ht="16.5" thickBot="1">
      <c r="A9" s="181" t="s">
        <v>90</v>
      </c>
      <c r="B9" s="220"/>
      <c r="C9" s="79">
        <v>1000</v>
      </c>
      <c r="D9" s="80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  <c r="AT9" s="21"/>
      <c r="AU9" s="21"/>
      <c r="AV9" s="21"/>
      <c r="AW9" s="21"/>
      <c r="AX9" s="21"/>
      <c r="AY9" s="21"/>
      <c r="AZ9" s="21"/>
      <c r="BA9" s="21"/>
      <c r="BB9" s="21"/>
      <c r="BC9" s="21"/>
      <c r="BD9" s="21"/>
      <c r="BE9" s="21"/>
      <c r="BF9" s="21"/>
      <c r="BG9" s="21"/>
      <c r="BH9" s="21"/>
      <c r="BI9" s="21"/>
      <c r="BJ9" s="21"/>
      <c r="BK9" s="21"/>
      <c r="BL9" s="21"/>
      <c r="BM9" s="21"/>
      <c r="BN9" s="21"/>
      <c r="BO9" s="21"/>
      <c r="BP9" s="21"/>
      <c r="BQ9" s="21"/>
      <c r="BR9" s="21"/>
      <c r="BS9" s="21"/>
      <c r="BT9" s="21"/>
      <c r="BU9" s="21"/>
      <c r="BV9" s="21"/>
      <c r="BW9" s="21"/>
      <c r="BX9" s="21"/>
      <c r="BY9" s="21"/>
      <c r="BZ9" s="21"/>
      <c r="CA9" s="21"/>
      <c r="CB9" s="21"/>
      <c r="CC9" s="21"/>
      <c r="CD9" s="21"/>
      <c r="CE9" s="21"/>
      <c r="CF9" s="21"/>
      <c r="CG9" s="21"/>
      <c r="CH9" s="21"/>
      <c r="CI9" s="21"/>
      <c r="CJ9" s="21"/>
      <c r="CK9" s="21"/>
      <c r="CL9" s="21"/>
      <c r="CM9" s="21"/>
      <c r="CN9" s="21"/>
      <c r="CO9" s="21"/>
      <c r="CP9" s="21"/>
      <c r="CQ9" s="21"/>
      <c r="CR9" s="21"/>
      <c r="CS9" s="21"/>
      <c r="CT9" s="21"/>
      <c r="CU9" s="21"/>
      <c r="CV9" s="21"/>
      <c r="CW9" s="21"/>
      <c r="CX9" s="21"/>
      <c r="CY9" s="21"/>
      <c r="CZ9" s="21"/>
      <c r="DA9" s="21"/>
      <c r="DB9" s="21"/>
      <c r="DC9" s="21"/>
      <c r="DD9" s="21"/>
      <c r="DE9" s="21"/>
      <c r="DF9" s="21"/>
      <c r="DG9" s="21"/>
      <c r="DH9" s="21"/>
      <c r="DI9" s="21"/>
      <c r="DJ9" s="21"/>
    </row>
    <row r="10" spans="1:114" s="71" customFormat="1" ht="16.5" thickBot="1">
      <c r="A10" s="181" t="s">
        <v>91</v>
      </c>
      <c r="B10" s="220"/>
      <c r="C10" s="79" t="s">
        <v>92</v>
      </c>
      <c r="D10" s="80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/>
      <c r="AP10" s="21"/>
      <c r="AQ10" s="21"/>
      <c r="AR10" s="21"/>
      <c r="AS10" s="21"/>
      <c r="AT10" s="21"/>
      <c r="AU10" s="21"/>
      <c r="AV10" s="21"/>
      <c r="AW10" s="21"/>
      <c r="AX10" s="21"/>
      <c r="AY10" s="21"/>
      <c r="AZ10" s="21"/>
      <c r="BA10" s="21"/>
      <c r="BB10" s="21"/>
      <c r="BC10" s="21"/>
      <c r="BD10" s="21"/>
      <c r="BE10" s="21"/>
      <c r="BF10" s="21"/>
      <c r="BG10" s="21"/>
      <c r="BH10" s="21"/>
      <c r="BI10" s="21"/>
      <c r="BJ10" s="21"/>
      <c r="BK10" s="21"/>
      <c r="BL10" s="21"/>
      <c r="BM10" s="21"/>
      <c r="BN10" s="21"/>
      <c r="BO10" s="21"/>
      <c r="BP10" s="21"/>
      <c r="BQ10" s="21"/>
      <c r="BR10" s="21"/>
      <c r="BS10" s="21"/>
      <c r="BT10" s="21"/>
      <c r="BU10" s="21"/>
      <c r="BV10" s="21"/>
      <c r="BW10" s="21"/>
      <c r="BX10" s="21"/>
      <c r="BY10" s="21"/>
      <c r="BZ10" s="21"/>
      <c r="CA10" s="21"/>
      <c r="CB10" s="21"/>
      <c r="CC10" s="21"/>
      <c r="CD10" s="21"/>
      <c r="CE10" s="21"/>
      <c r="CF10" s="21"/>
      <c r="CG10" s="21"/>
      <c r="CH10" s="21"/>
      <c r="CI10" s="21"/>
      <c r="CJ10" s="21"/>
      <c r="CK10" s="21"/>
      <c r="CL10" s="21"/>
      <c r="CM10" s="21"/>
      <c r="CN10" s="21"/>
      <c r="CO10" s="21"/>
      <c r="CP10" s="21"/>
      <c r="CQ10" s="21"/>
      <c r="CR10" s="21"/>
      <c r="CS10" s="21"/>
      <c r="CT10" s="21"/>
      <c r="CU10" s="21"/>
      <c r="CV10" s="21"/>
      <c r="CW10" s="21"/>
      <c r="CX10" s="21"/>
      <c r="CY10" s="21"/>
      <c r="CZ10" s="21"/>
      <c r="DA10" s="21"/>
      <c r="DB10" s="21"/>
      <c r="DC10" s="21"/>
      <c r="DD10" s="21"/>
      <c r="DE10" s="21"/>
      <c r="DF10" s="21"/>
      <c r="DG10" s="21"/>
      <c r="DH10" s="21"/>
      <c r="DI10" s="21"/>
      <c r="DJ10" s="21"/>
    </row>
    <row r="11" spans="1:114" s="71" customFormat="1" ht="16.5" thickBot="1">
      <c r="A11" s="181"/>
      <c r="B11" s="220"/>
      <c r="C11" s="79"/>
      <c r="D11" s="80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  <c r="BF11" s="21"/>
      <c r="BG11" s="21"/>
      <c r="BH11" s="21"/>
      <c r="BI11" s="21"/>
      <c r="BJ11" s="21"/>
      <c r="BK11" s="21"/>
      <c r="BL11" s="21"/>
      <c r="BM11" s="21"/>
      <c r="BN11" s="21"/>
      <c r="BO11" s="21"/>
      <c r="BP11" s="21"/>
      <c r="BQ11" s="21"/>
      <c r="BR11" s="21"/>
      <c r="BS11" s="21"/>
      <c r="BT11" s="21"/>
      <c r="BU11" s="21"/>
      <c r="BV11" s="21"/>
      <c r="BW11" s="21"/>
      <c r="BX11" s="21"/>
      <c r="BY11" s="21"/>
      <c r="BZ11" s="21"/>
      <c r="CA11" s="21"/>
      <c r="CB11" s="21"/>
      <c r="CC11" s="21"/>
      <c r="CD11" s="21"/>
      <c r="CE11" s="21"/>
      <c r="CF11" s="21"/>
      <c r="CG11" s="21"/>
      <c r="CH11" s="21"/>
      <c r="CI11" s="21"/>
      <c r="CJ11" s="21"/>
      <c r="CK11" s="21"/>
      <c r="CL11" s="21"/>
      <c r="CM11" s="21"/>
      <c r="CN11" s="21"/>
      <c r="CO11" s="21"/>
      <c r="CP11" s="21"/>
      <c r="CQ11" s="21"/>
      <c r="CR11" s="21"/>
      <c r="CS11" s="21"/>
      <c r="CT11" s="21"/>
      <c r="CU11" s="21"/>
      <c r="CV11" s="21"/>
      <c r="CW11" s="21"/>
      <c r="CX11" s="21"/>
      <c r="CY11" s="21"/>
      <c r="CZ11" s="21"/>
      <c r="DA11" s="21"/>
      <c r="DB11" s="21"/>
      <c r="DC11" s="21"/>
      <c r="DD11" s="21"/>
      <c r="DE11" s="21"/>
      <c r="DF11" s="21"/>
      <c r="DG11" s="21"/>
      <c r="DH11" s="21"/>
      <c r="DI11" s="21"/>
      <c r="DJ11" s="21"/>
    </row>
    <row r="12" spans="1:114" s="71" customFormat="1" ht="16.5" thickBot="1">
      <c r="A12" s="181" t="s">
        <v>93</v>
      </c>
      <c r="B12" s="220">
        <v>500</v>
      </c>
      <c r="C12" s="79">
        <v>0</v>
      </c>
      <c r="D12" s="80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  <c r="BM12" s="21"/>
      <c r="BN12" s="21"/>
      <c r="BO12" s="21"/>
      <c r="BP12" s="21"/>
      <c r="BQ12" s="21"/>
      <c r="BR12" s="21"/>
      <c r="BS12" s="21"/>
      <c r="BT12" s="21"/>
      <c r="BU12" s="21"/>
      <c r="BV12" s="21"/>
      <c r="BW12" s="21"/>
      <c r="BX12" s="21"/>
      <c r="BY12" s="21"/>
      <c r="BZ12" s="21"/>
      <c r="CA12" s="21"/>
      <c r="CB12" s="21"/>
      <c r="CC12" s="21"/>
      <c r="CD12" s="21"/>
      <c r="CE12" s="21"/>
      <c r="CF12" s="21"/>
      <c r="CG12" s="21"/>
      <c r="CH12" s="21"/>
      <c r="CI12" s="21"/>
      <c r="CJ12" s="21"/>
      <c r="CK12" s="21"/>
      <c r="CL12" s="21"/>
      <c r="CM12" s="21"/>
      <c r="CN12" s="21"/>
      <c r="CO12" s="21"/>
      <c r="CP12" s="21"/>
      <c r="CQ12" s="21"/>
      <c r="CR12" s="21"/>
      <c r="CS12" s="21"/>
      <c r="CT12" s="21"/>
      <c r="CU12" s="21"/>
      <c r="CV12" s="21"/>
      <c r="CW12" s="21"/>
      <c r="CX12" s="21"/>
      <c r="CY12" s="21"/>
      <c r="CZ12" s="21"/>
      <c r="DA12" s="21"/>
      <c r="DB12" s="21"/>
      <c r="DC12" s="21"/>
      <c r="DD12" s="21"/>
      <c r="DE12" s="21"/>
      <c r="DF12" s="21"/>
      <c r="DG12" s="21"/>
      <c r="DH12" s="21"/>
      <c r="DI12" s="21"/>
      <c r="DJ12" s="21"/>
    </row>
    <row r="13" spans="1:114" s="71" customFormat="1" ht="16.5" thickBot="1">
      <c r="A13" s="181" t="s">
        <v>94</v>
      </c>
      <c r="B13" s="220">
        <v>500</v>
      </c>
      <c r="C13" s="79">
        <v>500</v>
      </c>
      <c r="D13" s="80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  <c r="BF13" s="21"/>
      <c r="BG13" s="21"/>
      <c r="BH13" s="21"/>
      <c r="BI13" s="21"/>
      <c r="BJ13" s="21"/>
      <c r="BK13" s="21"/>
      <c r="BL13" s="21"/>
      <c r="BM13" s="21"/>
      <c r="BN13" s="21"/>
      <c r="BO13" s="21"/>
      <c r="BP13" s="21"/>
      <c r="BQ13" s="21"/>
      <c r="BR13" s="21"/>
      <c r="BS13" s="21"/>
      <c r="BT13" s="21"/>
      <c r="BU13" s="21"/>
      <c r="BV13" s="21"/>
      <c r="BW13" s="21"/>
      <c r="BX13" s="21"/>
      <c r="BY13" s="21"/>
      <c r="BZ13" s="21"/>
      <c r="CA13" s="21"/>
      <c r="CB13" s="21"/>
      <c r="CC13" s="21"/>
      <c r="CD13" s="21"/>
      <c r="CE13" s="21"/>
      <c r="CF13" s="21"/>
      <c r="CG13" s="21"/>
      <c r="CH13" s="21"/>
      <c r="CI13" s="21"/>
      <c r="CJ13" s="21"/>
      <c r="CK13" s="21"/>
      <c r="CL13" s="21"/>
      <c r="CM13" s="21"/>
      <c r="CN13" s="21"/>
      <c r="CO13" s="21"/>
      <c r="CP13" s="21"/>
      <c r="CQ13" s="21"/>
      <c r="CR13" s="21"/>
      <c r="CS13" s="21"/>
      <c r="CT13" s="21"/>
      <c r="CU13" s="21"/>
      <c r="CV13" s="21"/>
      <c r="CW13" s="21"/>
      <c r="CX13" s="21"/>
      <c r="CY13" s="21"/>
      <c r="CZ13" s="21"/>
      <c r="DA13" s="21"/>
      <c r="DB13" s="21"/>
      <c r="DC13" s="21"/>
      <c r="DD13" s="21"/>
      <c r="DE13" s="21"/>
      <c r="DF13" s="21"/>
      <c r="DG13" s="21"/>
      <c r="DH13" s="21"/>
      <c r="DI13" s="21"/>
      <c r="DJ13" s="21"/>
    </row>
    <row r="14" spans="1:114" s="32" customFormat="1" ht="15.75">
      <c r="A14" s="181" t="s">
        <v>99</v>
      </c>
      <c r="B14" s="220">
        <v>500</v>
      </c>
      <c r="C14" s="79">
        <v>500</v>
      </c>
      <c r="D14" s="80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1"/>
      <c r="BF14" s="21"/>
      <c r="BG14" s="21"/>
      <c r="BH14" s="21"/>
      <c r="BI14" s="21"/>
      <c r="BJ14" s="21"/>
      <c r="BK14" s="21"/>
      <c r="BL14" s="21"/>
      <c r="BM14" s="21"/>
      <c r="BN14" s="21"/>
      <c r="BO14" s="21"/>
      <c r="BP14" s="21"/>
      <c r="BQ14" s="21"/>
      <c r="BR14" s="21"/>
      <c r="BS14" s="21"/>
      <c r="BT14" s="21"/>
      <c r="BU14" s="21"/>
      <c r="BV14" s="21"/>
      <c r="BW14" s="21"/>
      <c r="BX14" s="21"/>
      <c r="BY14" s="21"/>
      <c r="BZ14" s="21"/>
      <c r="CA14" s="21"/>
      <c r="CB14" s="21"/>
      <c r="CC14" s="21"/>
      <c r="CD14" s="21"/>
      <c r="CE14" s="21"/>
      <c r="CF14" s="21"/>
      <c r="CG14" s="21"/>
      <c r="CH14" s="21"/>
      <c r="CI14" s="21"/>
      <c r="CJ14" s="21"/>
      <c r="CK14" s="21"/>
      <c r="CL14" s="21"/>
      <c r="CM14" s="21"/>
      <c r="CN14" s="21"/>
      <c r="CO14" s="21"/>
      <c r="CP14" s="21"/>
      <c r="CQ14" s="21"/>
      <c r="CR14" s="21"/>
      <c r="CS14" s="21"/>
      <c r="CT14" s="21"/>
      <c r="CU14" s="21"/>
      <c r="CV14" s="21"/>
      <c r="CW14" s="21"/>
      <c r="CX14" s="21"/>
      <c r="CY14" s="21"/>
      <c r="CZ14" s="21"/>
      <c r="DA14" s="21"/>
      <c r="DB14" s="21"/>
      <c r="DC14" s="21"/>
      <c r="DD14" s="21"/>
      <c r="DE14" s="21"/>
      <c r="DF14" s="21"/>
      <c r="DG14" s="21"/>
      <c r="DH14" s="21"/>
      <c r="DI14" s="21"/>
      <c r="DJ14" s="21"/>
    </row>
    <row r="15" spans="1:114" s="32" customFormat="1" ht="15.75">
      <c r="A15" s="181" t="s">
        <v>333</v>
      </c>
      <c r="B15" s="220">
        <v>3000</v>
      </c>
      <c r="C15" s="79">
        <v>2500</v>
      </c>
      <c r="D15" s="80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1"/>
      <c r="BE15" s="21"/>
      <c r="BF15" s="21"/>
      <c r="BG15" s="21"/>
      <c r="BH15" s="21"/>
      <c r="BI15" s="21"/>
      <c r="BJ15" s="21"/>
      <c r="BK15" s="21"/>
      <c r="BL15" s="21"/>
      <c r="BM15" s="21"/>
      <c r="BN15" s="21"/>
      <c r="BO15" s="21"/>
      <c r="BP15" s="21"/>
      <c r="BQ15" s="21"/>
      <c r="BR15" s="21"/>
      <c r="BS15" s="21"/>
      <c r="BT15" s="21"/>
      <c r="BU15" s="21"/>
      <c r="BV15" s="21"/>
      <c r="BW15" s="21"/>
      <c r="BX15" s="21"/>
      <c r="BY15" s="21"/>
      <c r="BZ15" s="21"/>
      <c r="CA15" s="21"/>
      <c r="CB15" s="21"/>
      <c r="CC15" s="21"/>
      <c r="CD15" s="21"/>
      <c r="CE15" s="21"/>
      <c r="CF15" s="21"/>
      <c r="CG15" s="21"/>
      <c r="CH15" s="21"/>
      <c r="CI15" s="21"/>
      <c r="CJ15" s="21"/>
      <c r="CK15" s="21"/>
      <c r="CL15" s="21"/>
      <c r="CM15" s="21"/>
      <c r="CN15" s="21"/>
      <c r="CO15" s="21"/>
      <c r="CP15" s="21"/>
      <c r="CQ15" s="21"/>
      <c r="CR15" s="21"/>
      <c r="CS15" s="21"/>
      <c r="CT15" s="21"/>
      <c r="CU15" s="21"/>
      <c r="CV15" s="21"/>
      <c r="CW15" s="21"/>
      <c r="CX15" s="21"/>
      <c r="CY15" s="21"/>
      <c r="CZ15" s="21"/>
      <c r="DA15" s="21"/>
      <c r="DB15" s="21"/>
      <c r="DC15" s="21"/>
      <c r="DD15" s="21"/>
      <c r="DE15" s="21"/>
      <c r="DF15" s="21"/>
      <c r="DG15" s="21"/>
      <c r="DH15" s="21"/>
      <c r="DI15" s="21"/>
      <c r="DJ15" s="21"/>
    </row>
    <row r="16" spans="1:114" s="32" customFormat="1">
      <c r="A16" s="51"/>
      <c r="B16" s="220"/>
      <c r="C16" s="79"/>
      <c r="D16" s="80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  <c r="BF16" s="21"/>
      <c r="BG16" s="21"/>
      <c r="BH16" s="21"/>
      <c r="BI16" s="21"/>
      <c r="BJ16" s="21"/>
      <c r="BK16" s="21"/>
      <c r="BL16" s="21"/>
      <c r="BM16" s="21"/>
      <c r="BN16" s="21"/>
      <c r="BO16" s="21"/>
      <c r="BP16" s="21"/>
      <c r="BQ16" s="21"/>
      <c r="BR16" s="21"/>
      <c r="BS16" s="21"/>
      <c r="BT16" s="21"/>
      <c r="BU16" s="21"/>
      <c r="BV16" s="21"/>
      <c r="BW16" s="21"/>
      <c r="BX16" s="21"/>
      <c r="BY16" s="21"/>
      <c r="BZ16" s="21"/>
      <c r="CA16" s="21"/>
      <c r="CB16" s="21"/>
      <c r="CC16" s="21"/>
      <c r="CD16" s="21"/>
      <c r="CE16" s="21"/>
      <c r="CF16" s="21"/>
      <c r="CG16" s="21"/>
      <c r="CH16" s="21"/>
      <c r="CI16" s="21"/>
      <c r="CJ16" s="21"/>
      <c r="CK16" s="21"/>
      <c r="CL16" s="21"/>
      <c r="CM16" s="21"/>
      <c r="CN16" s="21"/>
      <c r="CO16" s="21"/>
      <c r="CP16" s="21"/>
      <c r="CQ16" s="21"/>
      <c r="CR16" s="21"/>
      <c r="CS16" s="21"/>
      <c r="CT16" s="21"/>
      <c r="CU16" s="21"/>
      <c r="CV16" s="21"/>
      <c r="CW16" s="21"/>
      <c r="CX16" s="21"/>
      <c r="CY16" s="21"/>
      <c r="CZ16" s="21"/>
      <c r="DA16" s="21"/>
      <c r="DB16" s="21"/>
      <c r="DC16" s="21"/>
      <c r="DD16" s="21"/>
      <c r="DE16" s="21"/>
      <c r="DF16" s="21"/>
      <c r="DG16" s="21"/>
      <c r="DH16" s="21"/>
      <c r="DI16" s="21"/>
      <c r="DJ16" s="21"/>
    </row>
    <row r="17" spans="1:114" s="32" customFormat="1">
      <c r="A17" s="51"/>
      <c r="B17" s="220"/>
      <c r="C17" s="79"/>
      <c r="D17" s="80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  <c r="BF17" s="21"/>
      <c r="BG17" s="21"/>
      <c r="BH17" s="21"/>
      <c r="BI17" s="21"/>
      <c r="BJ17" s="21"/>
      <c r="BK17" s="21"/>
      <c r="BL17" s="21"/>
      <c r="BM17" s="21"/>
      <c r="BN17" s="21"/>
      <c r="BO17" s="21"/>
      <c r="BP17" s="21"/>
      <c r="BQ17" s="21"/>
      <c r="BR17" s="21"/>
      <c r="BS17" s="21"/>
      <c r="BT17" s="21"/>
      <c r="BU17" s="21"/>
      <c r="BV17" s="21"/>
      <c r="BW17" s="21"/>
      <c r="BX17" s="21"/>
      <c r="BY17" s="21"/>
      <c r="BZ17" s="21"/>
      <c r="CA17" s="21"/>
      <c r="CB17" s="21"/>
      <c r="CC17" s="21"/>
      <c r="CD17" s="21"/>
      <c r="CE17" s="21"/>
      <c r="CF17" s="21"/>
      <c r="CG17" s="21"/>
      <c r="CH17" s="21"/>
      <c r="CI17" s="21"/>
      <c r="CJ17" s="21"/>
      <c r="CK17" s="21"/>
      <c r="CL17" s="21"/>
      <c r="CM17" s="21"/>
      <c r="CN17" s="21"/>
      <c r="CO17" s="21"/>
      <c r="CP17" s="21"/>
      <c r="CQ17" s="21"/>
      <c r="CR17" s="21"/>
      <c r="CS17" s="21"/>
      <c r="CT17" s="21"/>
      <c r="CU17" s="21"/>
      <c r="CV17" s="21"/>
      <c r="CW17" s="21"/>
      <c r="CX17" s="21"/>
      <c r="CY17" s="21"/>
      <c r="CZ17" s="21"/>
      <c r="DA17" s="21"/>
      <c r="DB17" s="21"/>
      <c r="DC17" s="21"/>
      <c r="DD17" s="21"/>
      <c r="DE17" s="21"/>
      <c r="DF17" s="21"/>
      <c r="DG17" s="21"/>
      <c r="DH17" s="21"/>
      <c r="DI17" s="21"/>
      <c r="DJ17" s="21"/>
    </row>
    <row r="18" spans="1:114" s="32" customFormat="1">
      <c r="A18" s="51"/>
      <c r="B18" s="220"/>
      <c r="C18" s="79"/>
      <c r="D18" s="80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  <c r="BT18" s="21"/>
      <c r="BU18" s="21"/>
      <c r="BV18" s="21"/>
      <c r="BW18" s="21"/>
      <c r="BX18" s="21"/>
      <c r="BY18" s="21"/>
      <c r="BZ18" s="21"/>
      <c r="CA18" s="21"/>
      <c r="CB18" s="21"/>
      <c r="CC18" s="21"/>
      <c r="CD18" s="21"/>
      <c r="CE18" s="21"/>
      <c r="CF18" s="21"/>
      <c r="CG18" s="21"/>
      <c r="CH18" s="21"/>
      <c r="CI18" s="21"/>
      <c r="CJ18" s="21"/>
      <c r="CK18" s="21"/>
      <c r="CL18" s="21"/>
      <c r="CM18" s="21"/>
      <c r="CN18" s="21"/>
      <c r="CO18" s="21"/>
      <c r="CP18" s="21"/>
      <c r="CQ18" s="21"/>
      <c r="CR18" s="21"/>
      <c r="CS18" s="21"/>
      <c r="CT18" s="21"/>
      <c r="CU18" s="21"/>
      <c r="CV18" s="21"/>
      <c r="CW18" s="21"/>
      <c r="CX18" s="21"/>
      <c r="CY18" s="21"/>
      <c r="CZ18" s="21"/>
      <c r="DA18" s="21"/>
      <c r="DB18" s="21"/>
      <c r="DC18" s="21"/>
      <c r="DD18" s="21"/>
      <c r="DE18" s="21"/>
      <c r="DF18" s="21"/>
      <c r="DG18" s="21"/>
      <c r="DH18" s="21"/>
      <c r="DI18" s="21"/>
      <c r="DJ18" s="21"/>
    </row>
    <row r="19" spans="1:114" s="32" customFormat="1">
      <c r="A19" s="51"/>
      <c r="B19" s="220"/>
      <c r="C19" s="79"/>
      <c r="D19" s="80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1"/>
      <c r="BL19" s="21"/>
      <c r="BM19" s="21"/>
      <c r="BN19" s="21"/>
      <c r="BO19" s="21"/>
      <c r="BP19" s="21"/>
      <c r="BQ19" s="21"/>
      <c r="BR19" s="21"/>
      <c r="BS19" s="21"/>
      <c r="BT19" s="21"/>
      <c r="BU19" s="21"/>
      <c r="BV19" s="21"/>
      <c r="BW19" s="21"/>
      <c r="BX19" s="21"/>
      <c r="BY19" s="21"/>
      <c r="BZ19" s="21"/>
      <c r="CA19" s="21"/>
      <c r="CB19" s="21"/>
      <c r="CC19" s="21"/>
      <c r="CD19" s="21"/>
      <c r="CE19" s="21"/>
      <c r="CF19" s="21"/>
      <c r="CG19" s="21"/>
      <c r="CH19" s="21"/>
      <c r="CI19" s="21"/>
      <c r="CJ19" s="21"/>
      <c r="CK19" s="21"/>
      <c r="CL19" s="21"/>
      <c r="CM19" s="21"/>
      <c r="CN19" s="21"/>
      <c r="CO19" s="21"/>
      <c r="CP19" s="21"/>
      <c r="CQ19" s="21"/>
      <c r="CR19" s="21"/>
      <c r="CS19" s="21"/>
      <c r="CT19" s="21"/>
      <c r="CU19" s="21"/>
      <c r="CV19" s="21"/>
      <c r="CW19" s="21"/>
      <c r="CX19" s="21"/>
      <c r="CY19" s="21"/>
      <c r="CZ19" s="21"/>
      <c r="DA19" s="21"/>
      <c r="DB19" s="21"/>
      <c r="DC19" s="21"/>
      <c r="DD19" s="21"/>
      <c r="DE19" s="21"/>
      <c r="DF19" s="21"/>
      <c r="DG19" s="21"/>
      <c r="DH19" s="21"/>
      <c r="DI19" s="21"/>
      <c r="DJ19" s="21"/>
    </row>
    <row r="20" spans="1:114" s="32" customFormat="1" ht="15.75" thickBot="1">
      <c r="A20" s="62"/>
      <c r="B20" s="226"/>
      <c r="C20" s="81"/>
      <c r="D20" s="80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  <c r="BF20" s="21"/>
      <c r="BG20" s="21"/>
      <c r="BH20" s="21"/>
      <c r="BI20" s="21"/>
      <c r="BJ20" s="21"/>
      <c r="BK20" s="21"/>
      <c r="BL20" s="21"/>
      <c r="BM20" s="21"/>
      <c r="BN20" s="21"/>
      <c r="BO20" s="21"/>
      <c r="BP20" s="21"/>
      <c r="BQ20" s="21"/>
      <c r="BR20" s="21"/>
      <c r="BS20" s="21"/>
      <c r="BT20" s="21"/>
      <c r="BU20" s="21"/>
      <c r="BV20" s="21"/>
      <c r="BW20" s="21"/>
      <c r="BX20" s="21"/>
      <c r="BY20" s="21"/>
      <c r="BZ20" s="21"/>
      <c r="CA20" s="21"/>
      <c r="CB20" s="21"/>
      <c r="CC20" s="21"/>
      <c r="CD20" s="21"/>
      <c r="CE20" s="21"/>
      <c r="CF20" s="21"/>
      <c r="CG20" s="21"/>
      <c r="CH20" s="21"/>
      <c r="CI20" s="21"/>
      <c r="CJ20" s="21"/>
      <c r="CK20" s="21"/>
      <c r="CL20" s="21"/>
      <c r="CM20" s="21"/>
      <c r="CN20" s="21"/>
      <c r="CO20" s="21"/>
      <c r="CP20" s="21"/>
      <c r="CQ20" s="21"/>
      <c r="CR20" s="21"/>
      <c r="CS20" s="21"/>
      <c r="CT20" s="21"/>
      <c r="CU20" s="21"/>
      <c r="CV20" s="21"/>
      <c r="CW20" s="21"/>
      <c r="CX20" s="21"/>
      <c r="CY20" s="21"/>
      <c r="CZ20" s="21"/>
      <c r="DA20" s="21"/>
      <c r="DB20" s="21"/>
      <c r="DC20" s="21"/>
      <c r="DD20" s="21"/>
      <c r="DE20" s="21"/>
      <c r="DF20" s="21"/>
      <c r="DG20" s="21"/>
      <c r="DH20" s="21"/>
      <c r="DI20" s="21"/>
      <c r="DJ20" s="21"/>
    </row>
    <row r="21" spans="1:114" ht="16.5" thickBot="1">
      <c r="A21" s="193" t="s">
        <v>43</v>
      </c>
      <c r="B21" s="519">
        <f>SUM(B6:B20)</f>
        <v>5500</v>
      </c>
      <c r="C21" s="229">
        <f>SUM(C6:C20)</f>
        <v>6900</v>
      </c>
      <c r="D21" s="82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</row>
    <row r="22" spans="1:114">
      <c r="A22" s="227"/>
      <c r="B22" s="138"/>
      <c r="C22" s="228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</row>
    <row r="23" spans="1:114">
      <c r="A23" s="145"/>
      <c r="B23" s="126"/>
      <c r="C23" s="146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</row>
    <row r="24" spans="1:114">
      <c r="A24" s="145"/>
      <c r="B24" s="126"/>
      <c r="C24" s="146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</row>
    <row r="25" spans="1:114">
      <c r="A25" s="145"/>
      <c r="B25" s="126"/>
      <c r="C25" s="146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</row>
    <row r="26" spans="1:114">
      <c r="A26" s="145"/>
      <c r="B26" s="126"/>
      <c r="C26" s="146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</row>
    <row r="27" spans="1:114">
      <c r="A27" s="145"/>
      <c r="B27" s="126"/>
      <c r="C27" s="146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</row>
    <row r="28" spans="1:114">
      <c r="A28" s="145"/>
      <c r="B28" s="126"/>
      <c r="C28" s="146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</row>
    <row r="29" spans="1:114">
      <c r="A29" s="145"/>
      <c r="B29" s="126"/>
      <c r="C29" s="146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</row>
    <row r="30" spans="1:114">
      <c r="A30" s="145"/>
      <c r="B30" s="126"/>
      <c r="C30" s="146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</row>
    <row r="31" spans="1:114">
      <c r="A31" s="145"/>
      <c r="B31" s="126"/>
      <c r="C31" s="146"/>
    </row>
    <row r="32" spans="1:114">
      <c r="A32" s="145"/>
      <c r="B32" s="126"/>
      <c r="C32" s="146"/>
    </row>
    <row r="33" spans="1:3">
      <c r="A33" s="145"/>
      <c r="B33" s="126"/>
      <c r="C33" s="146"/>
    </row>
    <row r="34" spans="1:3">
      <c r="A34" s="145"/>
      <c r="B34" s="126"/>
      <c r="C34" s="146"/>
    </row>
    <row r="35" spans="1:3">
      <c r="A35" s="145"/>
      <c r="B35" s="126"/>
      <c r="C35" s="146"/>
    </row>
    <row r="36" spans="1:3">
      <c r="A36" s="145"/>
      <c r="B36" s="126"/>
      <c r="C36" s="146"/>
    </row>
    <row r="37" spans="1:3">
      <c r="A37" s="145"/>
      <c r="B37" s="126"/>
      <c r="C37" s="146"/>
    </row>
    <row r="38" spans="1:3">
      <c r="A38" s="145"/>
      <c r="B38" s="126"/>
      <c r="C38" s="146"/>
    </row>
    <row r="39" spans="1:3">
      <c r="A39" s="145"/>
      <c r="B39" s="126"/>
      <c r="C39" s="146"/>
    </row>
    <row r="40" spans="1:3" ht="15.75" thickBot="1">
      <c r="A40" s="149"/>
      <c r="B40" s="150"/>
      <c r="C40" s="147"/>
    </row>
  </sheetData>
  <phoneticPr fontId="0" type="noConversion"/>
  <printOptions horizontalCentered="1" verticalCentered="1"/>
  <pageMargins left="0.63" right="0.47" top="1" bottom="1" header="0.5" footer="0.5"/>
  <pageSetup scale="95" orientation="portrait" horizontalDpi="300" verticalDpi="300" r:id="rId1"/>
  <headerFooter alignWithMargins="0">
    <oddHeader>&amp;C&amp;"Arial,Bold"&amp;12 18 GENERAL TRAINING&amp;R&amp;D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5"/>
  <sheetViews>
    <sheetView zoomScaleNormal="100" workbookViewId="0"/>
  </sheetViews>
  <sheetFormatPr defaultRowHeight="18.75" customHeight="1"/>
  <cols>
    <col min="1" max="1" width="77.5703125" style="21" customWidth="1"/>
    <col min="2" max="2" width="15.5703125" style="22" bestFit="1" customWidth="1"/>
    <col min="3" max="3" width="14.140625" style="24" customWidth="1"/>
    <col min="4" max="16384" width="9.140625" style="15"/>
  </cols>
  <sheetData>
    <row r="1" spans="1:3" s="19" customFormat="1" ht="18.75" customHeight="1" thickBot="1">
      <c r="A1" s="120" t="s">
        <v>222</v>
      </c>
      <c r="B1" s="121"/>
      <c r="C1" s="122"/>
    </row>
    <row r="2" spans="1:3" ht="18.75" customHeight="1">
      <c r="A2" s="60"/>
      <c r="B2" s="41"/>
      <c r="C2" s="114"/>
    </row>
    <row r="3" spans="1:3" s="19" customFormat="1" ht="18.75" customHeight="1">
      <c r="A3" s="53" t="s">
        <v>45</v>
      </c>
      <c r="B3" s="18">
        <v>2004</v>
      </c>
      <c r="C3" s="54">
        <v>2003</v>
      </c>
    </row>
    <row r="4" spans="1:3" s="50" customFormat="1" ht="18.75" customHeight="1">
      <c r="A4" s="55"/>
      <c r="B4" s="520"/>
      <c r="C4" s="56"/>
    </row>
    <row r="5" spans="1:3" s="19" customFormat="1" ht="18.75" customHeight="1">
      <c r="A5" s="53"/>
      <c r="B5" s="521"/>
      <c r="C5" s="54"/>
    </row>
    <row r="6" spans="1:3" s="19" customFormat="1" ht="18.75" customHeight="1">
      <c r="A6" s="231" t="s">
        <v>228</v>
      </c>
      <c r="B6" s="166">
        <v>150</v>
      </c>
      <c r="C6" s="232">
        <v>200</v>
      </c>
    </row>
    <row r="7" spans="1:3" s="19" customFormat="1" ht="18.75" customHeight="1">
      <c r="A7" s="231" t="s">
        <v>229</v>
      </c>
      <c r="B7" s="522"/>
      <c r="C7" s="232">
        <v>200</v>
      </c>
    </row>
    <row r="8" spans="1:3" ht="18.75" customHeight="1">
      <c r="A8" s="231" t="s">
        <v>230</v>
      </c>
      <c r="B8" s="522">
        <v>100</v>
      </c>
      <c r="C8" s="232">
        <v>100</v>
      </c>
    </row>
    <row r="9" spans="1:3" ht="18.75" customHeight="1">
      <c r="A9" s="231" t="s">
        <v>231</v>
      </c>
      <c r="B9" s="522">
        <v>1500</v>
      </c>
      <c r="C9" s="232">
        <v>1500</v>
      </c>
    </row>
    <row r="10" spans="1:3" ht="18.75" customHeight="1">
      <c r="A10" s="231" t="s">
        <v>232</v>
      </c>
      <c r="B10" s="522">
        <v>150</v>
      </c>
      <c r="C10" s="232">
        <v>300</v>
      </c>
    </row>
    <row r="11" spans="1:3" ht="18.75" customHeight="1">
      <c r="A11" s="231" t="s">
        <v>233</v>
      </c>
      <c r="B11" s="166">
        <v>150</v>
      </c>
      <c r="C11" s="232">
        <v>200</v>
      </c>
    </row>
    <row r="12" spans="1:3" ht="18.75" customHeight="1">
      <c r="A12" s="231" t="s">
        <v>234</v>
      </c>
      <c r="B12" s="166">
        <v>150</v>
      </c>
      <c r="C12" s="232">
        <v>300</v>
      </c>
    </row>
    <row r="13" spans="1:3" ht="18.75" customHeight="1">
      <c r="A13" s="231" t="s">
        <v>235</v>
      </c>
      <c r="B13" s="166"/>
      <c r="C13" s="232">
        <v>50</v>
      </c>
    </row>
    <row r="14" spans="1:3" ht="18.75" customHeight="1">
      <c r="A14" s="231" t="s">
        <v>550</v>
      </c>
      <c r="B14" s="166">
        <v>500</v>
      </c>
      <c r="C14" s="232">
        <v>800</v>
      </c>
    </row>
    <row r="15" spans="1:3" ht="18.75" customHeight="1">
      <c r="A15" s="231" t="s">
        <v>357</v>
      </c>
      <c r="B15" s="166">
        <v>400</v>
      </c>
      <c r="C15" s="232">
        <v>500</v>
      </c>
    </row>
    <row r="16" spans="1:3" ht="18.75" customHeight="1">
      <c r="A16" s="231" t="s">
        <v>236</v>
      </c>
      <c r="B16" s="166">
        <v>1000</v>
      </c>
      <c r="C16" s="232">
        <v>3500</v>
      </c>
    </row>
    <row r="17" spans="1:3" ht="18.75" customHeight="1">
      <c r="A17" s="231" t="s">
        <v>237</v>
      </c>
      <c r="B17" s="166"/>
      <c r="C17" s="232">
        <v>200</v>
      </c>
    </row>
    <row r="18" spans="1:3" s="19" customFormat="1" ht="18.75" customHeight="1">
      <c r="A18" s="231" t="s">
        <v>238</v>
      </c>
      <c r="B18" s="166"/>
      <c r="C18" s="232">
        <v>150</v>
      </c>
    </row>
    <row r="19" spans="1:3" ht="18.75" customHeight="1">
      <c r="A19" s="183"/>
      <c r="B19" s="14"/>
      <c r="C19" s="158"/>
    </row>
    <row r="20" spans="1:3" ht="18.75" customHeight="1">
      <c r="A20" s="53"/>
      <c r="B20" s="20"/>
      <c r="C20" s="155"/>
    </row>
    <row r="21" spans="1:3" ht="18.75" customHeight="1">
      <c r="A21" s="51"/>
      <c r="B21" s="14"/>
      <c r="C21" s="116"/>
    </row>
    <row r="22" spans="1:3" ht="18.75" customHeight="1">
      <c r="A22" s="51"/>
      <c r="B22" s="14"/>
      <c r="C22" s="116"/>
    </row>
    <row r="23" spans="1:3" ht="18.75" customHeight="1">
      <c r="A23" s="51"/>
      <c r="B23" s="14"/>
      <c r="C23" s="116"/>
    </row>
    <row r="24" spans="1:3" ht="18.75" customHeight="1">
      <c r="A24" s="51"/>
      <c r="B24" s="14"/>
      <c r="C24" s="116"/>
    </row>
    <row r="25" spans="1:3" ht="18.75" customHeight="1">
      <c r="A25" s="51"/>
      <c r="B25" s="14"/>
      <c r="C25" s="116"/>
    </row>
    <row r="26" spans="1:3" ht="18.75" customHeight="1">
      <c r="A26" s="51"/>
      <c r="B26" s="14"/>
      <c r="C26" s="116"/>
    </row>
    <row r="27" spans="1:3" ht="18.75" customHeight="1">
      <c r="A27" s="51"/>
      <c r="B27" s="14"/>
      <c r="C27" s="116"/>
    </row>
    <row r="28" spans="1:3" ht="18.75" customHeight="1" thickBot="1">
      <c r="A28" s="62"/>
      <c r="B28" s="38"/>
      <c r="C28" s="233"/>
    </row>
    <row r="29" spans="1:3" ht="18.75" customHeight="1" thickBot="1">
      <c r="A29" s="193" t="s">
        <v>43</v>
      </c>
      <c r="B29" s="399">
        <f>SUM(B6:B28)</f>
        <v>4100</v>
      </c>
      <c r="C29" s="230">
        <f>SUM(C6:C28)</f>
        <v>8000</v>
      </c>
    </row>
    <row r="30" spans="1:3" ht="18.75" customHeight="1">
      <c r="A30" s="60"/>
      <c r="B30" s="41"/>
      <c r="C30" s="114"/>
    </row>
    <row r="31" spans="1:3" ht="18.75" customHeight="1">
      <c r="A31" s="51"/>
      <c r="B31" s="14"/>
      <c r="C31" s="116"/>
    </row>
    <row r="32" spans="1:3" ht="18.75" customHeight="1">
      <c r="A32" s="51"/>
      <c r="B32" s="14"/>
      <c r="C32" s="116"/>
    </row>
    <row r="33" spans="1:3" ht="18.75" customHeight="1">
      <c r="A33" s="51"/>
      <c r="B33" s="14"/>
      <c r="C33" s="116"/>
    </row>
    <row r="34" spans="1:3" ht="18.75" customHeight="1">
      <c r="A34" s="51"/>
      <c r="B34" s="14"/>
      <c r="C34" s="116"/>
    </row>
    <row r="35" spans="1:3" ht="18.75" customHeight="1" thickBot="1">
      <c r="A35" s="58"/>
      <c r="B35" s="111"/>
      <c r="C35" s="117"/>
    </row>
  </sheetData>
  <phoneticPr fontId="0" type="noConversion"/>
  <printOptions horizontalCentered="1" verticalCentered="1"/>
  <pageMargins left="0.75" right="0.75" top="1" bottom="1" header="0.5" footer="0.5"/>
  <pageSetup scale="82" orientation="portrait" horizontalDpi="4294967292" verticalDpi="300" r:id="rId1"/>
  <headerFooter alignWithMargins="0">
    <oddHeader>&amp;C&amp;"Arial,Bold"&amp;12 19 EMS SUPPLIES&amp;R&amp;D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5"/>
  <sheetViews>
    <sheetView zoomScaleNormal="100" workbookViewId="0"/>
  </sheetViews>
  <sheetFormatPr defaultRowHeight="18.75" customHeight="1"/>
  <cols>
    <col min="1" max="1" width="50.42578125" style="21" customWidth="1"/>
    <col min="2" max="2" width="15.5703125" style="22" bestFit="1" customWidth="1"/>
    <col min="3" max="3" width="14.140625" style="24" customWidth="1"/>
    <col min="4" max="16384" width="9.140625" style="15"/>
  </cols>
  <sheetData>
    <row r="1" spans="1:3" s="19" customFormat="1" ht="18.75" customHeight="1" thickBot="1">
      <c r="A1" s="120" t="s">
        <v>489</v>
      </c>
      <c r="B1" s="121"/>
      <c r="C1" s="122"/>
    </row>
    <row r="2" spans="1:3" ht="18.75" customHeight="1">
      <c r="A2" s="60"/>
      <c r="B2" s="41"/>
      <c r="C2" s="114"/>
    </row>
    <row r="3" spans="1:3" s="19" customFormat="1" ht="18.75" customHeight="1">
      <c r="A3" s="53" t="s">
        <v>45</v>
      </c>
      <c r="B3" s="18">
        <v>2004</v>
      </c>
      <c r="C3" s="54">
        <v>2003</v>
      </c>
    </row>
    <row r="4" spans="1:3" s="50" customFormat="1" ht="18.75" customHeight="1">
      <c r="A4" s="55"/>
      <c r="B4" s="49"/>
      <c r="C4" s="115"/>
    </row>
    <row r="5" spans="1:3" s="50" customFormat="1" ht="18.75" customHeight="1">
      <c r="A5" s="55"/>
      <c r="B5" s="49"/>
      <c r="C5" s="115"/>
    </row>
    <row r="6" spans="1:3" s="19" customFormat="1" ht="18.75" customHeight="1">
      <c r="A6" s="181" t="s">
        <v>73</v>
      </c>
      <c r="B6" s="14">
        <v>320</v>
      </c>
      <c r="C6" s="116">
        <v>259.13</v>
      </c>
    </row>
    <row r="7" spans="1:3" s="19" customFormat="1" ht="18.75" customHeight="1">
      <c r="A7" s="181" t="s">
        <v>72</v>
      </c>
      <c r="B7" s="14">
        <v>320</v>
      </c>
      <c r="C7" s="116">
        <v>259.13</v>
      </c>
    </row>
    <row r="8" spans="1:3" s="19" customFormat="1" ht="18.75" customHeight="1">
      <c r="A8" s="181" t="s">
        <v>71</v>
      </c>
      <c r="B8" s="14">
        <v>320</v>
      </c>
      <c r="C8" s="116">
        <v>259.13</v>
      </c>
    </row>
    <row r="9" spans="1:3" s="19" customFormat="1" ht="18.75" customHeight="1">
      <c r="A9" s="181" t="s">
        <v>70</v>
      </c>
      <c r="B9" s="14">
        <v>320</v>
      </c>
      <c r="C9" s="116">
        <v>259.13</v>
      </c>
    </row>
    <row r="10" spans="1:3" s="19" customFormat="1" ht="18.75" customHeight="1">
      <c r="A10" s="181" t="s">
        <v>69</v>
      </c>
      <c r="B10" s="14">
        <v>320</v>
      </c>
      <c r="C10" s="116">
        <v>259.13</v>
      </c>
    </row>
    <row r="11" spans="1:3" s="19" customFormat="1" ht="18.75" customHeight="1">
      <c r="A11" s="181" t="s">
        <v>68</v>
      </c>
      <c r="B11" s="14">
        <v>320</v>
      </c>
      <c r="C11" s="116">
        <v>259.13</v>
      </c>
    </row>
    <row r="12" spans="1:3" ht="18.75" customHeight="1">
      <c r="A12" s="181" t="s">
        <v>67</v>
      </c>
      <c r="B12" s="14">
        <v>320</v>
      </c>
      <c r="C12" s="116">
        <v>259.13</v>
      </c>
    </row>
    <row r="13" spans="1:3" ht="18.75" customHeight="1">
      <c r="A13" s="181" t="s">
        <v>66</v>
      </c>
      <c r="B13" s="14">
        <v>320</v>
      </c>
      <c r="C13" s="116">
        <v>259.13</v>
      </c>
    </row>
    <row r="14" spans="1:3" ht="18.75" customHeight="1">
      <c r="A14" s="181" t="s">
        <v>74</v>
      </c>
      <c r="B14" s="14">
        <v>320</v>
      </c>
      <c r="C14" s="116">
        <v>259.13</v>
      </c>
    </row>
    <row r="15" spans="1:3" ht="18.75" customHeight="1">
      <c r="A15" s="181" t="s">
        <v>109</v>
      </c>
      <c r="B15" s="14">
        <v>320</v>
      </c>
      <c r="C15" s="116">
        <v>259.13</v>
      </c>
    </row>
    <row r="16" spans="1:3" ht="18.75" customHeight="1">
      <c r="A16" s="181" t="s">
        <v>110</v>
      </c>
      <c r="B16" s="14">
        <v>320</v>
      </c>
      <c r="C16" s="116">
        <v>259.13</v>
      </c>
    </row>
    <row r="17" spans="1:3" ht="18.75" customHeight="1">
      <c r="A17" s="181" t="s">
        <v>111</v>
      </c>
      <c r="B17" s="14">
        <v>320</v>
      </c>
      <c r="C17" s="116">
        <v>259.13</v>
      </c>
    </row>
    <row r="18" spans="1:3" ht="18.75" customHeight="1">
      <c r="A18" s="313"/>
      <c r="B18" s="38"/>
      <c r="C18" s="113"/>
    </row>
    <row r="19" spans="1:3" ht="18.75" customHeight="1">
      <c r="A19" s="314" t="s">
        <v>112</v>
      </c>
      <c r="B19" s="38"/>
      <c r="C19" s="315">
        <v>155.47</v>
      </c>
    </row>
    <row r="20" spans="1:3" s="19" customFormat="1" ht="18.75" customHeight="1">
      <c r="A20" s="231"/>
      <c r="B20" s="30"/>
      <c r="C20" s="270"/>
    </row>
    <row r="21" spans="1:3" ht="18.75" customHeight="1">
      <c r="A21" s="60"/>
      <c r="B21" s="41"/>
      <c r="C21" s="114"/>
    </row>
    <row r="22" spans="1:3" ht="18.75" customHeight="1">
      <c r="A22" s="51"/>
      <c r="B22" s="14"/>
      <c r="C22" s="116"/>
    </row>
    <row r="23" spans="1:3" ht="18.75" customHeight="1">
      <c r="A23" s="51"/>
      <c r="B23" s="14"/>
      <c r="C23" s="116"/>
    </row>
    <row r="24" spans="1:3" ht="18.75" customHeight="1" thickBot="1">
      <c r="A24" s="51"/>
      <c r="B24" s="14"/>
      <c r="C24" s="116"/>
    </row>
    <row r="25" spans="1:3" ht="18.75" customHeight="1" thickBot="1">
      <c r="A25" s="43" t="s">
        <v>43</v>
      </c>
      <c r="B25" s="432">
        <f>SUM(B6:B24)</f>
        <v>3840</v>
      </c>
      <c r="C25" s="45">
        <f>SUM(C6:C19)</f>
        <v>3265.0300000000007</v>
      </c>
    </row>
  </sheetData>
  <phoneticPr fontId="0" type="noConversion"/>
  <printOptions horizontalCentered="1" verticalCentered="1"/>
  <pageMargins left="0.75" right="0.75" top="1" bottom="1" header="0.5" footer="0.5"/>
  <pageSetup scale="81" orientation="portrait" horizontalDpi="4294967292" verticalDpi="300" r:id="rId1"/>
  <headerFooter alignWithMargins="0">
    <oddHeader>&amp;C&amp;"Arial,Bold"&amp;12 20 OFFICE SUPPLIES&amp;R&amp;D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"/>
  <sheetViews>
    <sheetView workbookViewId="0"/>
  </sheetViews>
  <sheetFormatPr defaultRowHeight="12.75"/>
  <cols>
    <col min="1" max="1" width="33.7109375" customWidth="1"/>
    <col min="2" max="2" width="18.5703125" customWidth="1"/>
    <col min="3" max="3" width="18.140625" customWidth="1"/>
  </cols>
  <sheetData>
    <row r="1" spans="1:3" ht="16.5" thickBot="1">
      <c r="A1" s="120" t="s">
        <v>555</v>
      </c>
      <c r="B1" s="311"/>
      <c r="C1" s="312"/>
    </row>
    <row r="2" spans="1:3" ht="15.75">
      <c r="A2" s="209"/>
      <c r="B2" s="214">
        <v>2004</v>
      </c>
      <c r="C2" s="215">
        <v>2003</v>
      </c>
    </row>
    <row r="3" spans="1:3" ht="15.75">
      <c r="A3" s="216" t="s">
        <v>45</v>
      </c>
      <c r="B3" s="86"/>
      <c r="C3" s="212"/>
    </row>
    <row r="4" spans="1:3" ht="15.75">
      <c r="A4" s="210"/>
      <c r="B4" s="202"/>
      <c r="C4" s="84"/>
    </row>
    <row r="5" spans="1:3" ht="15.75">
      <c r="A5" s="211"/>
      <c r="B5" s="86"/>
      <c r="C5" s="212"/>
    </row>
    <row r="6" spans="1:3" ht="15.75">
      <c r="A6" s="181" t="s">
        <v>556</v>
      </c>
      <c r="B6" s="14">
        <v>22589</v>
      </c>
      <c r="C6" s="52">
        <v>12505</v>
      </c>
    </row>
    <row r="7" spans="1:3" ht="15.75">
      <c r="A7" s="206"/>
      <c r="B7" s="14"/>
      <c r="C7" s="52"/>
    </row>
    <row r="8" spans="1:3" ht="15.75">
      <c r="A8" s="206"/>
      <c r="B8" s="14"/>
      <c r="C8" s="52"/>
    </row>
    <row r="9" spans="1:3" ht="15.75">
      <c r="A9" s="206"/>
      <c r="B9" s="207"/>
      <c r="C9" s="208"/>
    </row>
    <row r="10" spans="1:3" ht="15.75">
      <c r="A10" s="206"/>
      <c r="B10" s="207"/>
      <c r="C10" s="208"/>
    </row>
    <row r="11" spans="1:3" ht="15.75">
      <c r="A11" s="206"/>
      <c r="B11" s="207"/>
      <c r="C11" s="208"/>
    </row>
    <row r="12" spans="1:3" ht="15.75">
      <c r="A12" s="206"/>
      <c r="B12" s="207"/>
      <c r="C12" s="208"/>
    </row>
    <row r="13" spans="1:3" ht="16.5" thickBot="1">
      <c r="A13" s="203"/>
      <c r="B13" s="204"/>
      <c r="C13" s="205"/>
    </row>
    <row r="14" spans="1:3" ht="16.5" thickBot="1">
      <c r="A14" s="518" t="s">
        <v>43</v>
      </c>
      <c r="B14" s="383">
        <f>'21 UNIFORMS WORKSHEET'!E57</f>
        <v>20420</v>
      </c>
      <c r="C14" s="517">
        <f>SUM(C6:C8)</f>
        <v>12505</v>
      </c>
    </row>
  </sheetData>
  <phoneticPr fontId="0" type="noConversion"/>
  <pageMargins left="0.75" right="0.75" top="1" bottom="1" header="0.5" footer="0.5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9"/>
  <sheetViews>
    <sheetView view="pageBreakPreview" zoomScaleNormal="100" zoomScaleSheetLayoutView="100" workbookViewId="0">
      <selection sqref="A1:B1"/>
    </sheetView>
  </sheetViews>
  <sheetFormatPr defaultRowHeight="18.75" customHeight="1"/>
  <cols>
    <col min="1" max="1" width="63.85546875" style="31" bestFit="1" customWidth="1"/>
    <col min="2" max="2" width="12.140625" style="31" customWidth="1"/>
    <col min="3" max="3" width="12.85546875" style="135" bestFit="1" customWidth="1"/>
    <col min="4" max="4" width="14.140625" style="136" bestFit="1" customWidth="1"/>
    <col min="5" max="5" width="14.28515625" style="31" bestFit="1" customWidth="1"/>
    <col min="6" max="16384" width="9.140625" style="31"/>
  </cols>
  <sheetData>
    <row r="1" spans="1:6" ht="18.75" customHeight="1" thickBot="1">
      <c r="A1" s="699" t="s">
        <v>500</v>
      </c>
      <c r="B1" s="700"/>
      <c r="C1" s="241"/>
      <c r="D1" s="242"/>
      <c r="E1" s="243"/>
    </row>
    <row r="2" spans="1:6" ht="15.75">
      <c r="A2" s="236" t="s">
        <v>185</v>
      </c>
      <c r="B2" s="15"/>
      <c r="C2" s="15"/>
      <c r="D2" s="15"/>
      <c r="E2" s="237"/>
    </row>
    <row r="3" spans="1:6" s="137" customFormat="1" ht="15.75">
      <c r="A3" s="53" t="s">
        <v>186</v>
      </c>
      <c r="B3" s="17" t="s">
        <v>187</v>
      </c>
      <c r="C3" s="17" t="s">
        <v>188</v>
      </c>
      <c r="D3" s="17" t="s">
        <v>189</v>
      </c>
      <c r="E3" s="238" t="s">
        <v>190</v>
      </c>
    </row>
    <row r="4" spans="1:6" ht="15.75">
      <c r="A4" s="231" t="s">
        <v>191</v>
      </c>
      <c r="B4" s="126">
        <v>15</v>
      </c>
      <c r="C4" s="126">
        <v>2</v>
      </c>
      <c r="D4" s="140">
        <v>68</v>
      </c>
      <c r="E4" s="25">
        <f>B4*C4*D4</f>
        <v>2040</v>
      </c>
    </row>
    <row r="5" spans="1:6" ht="15.75">
      <c r="A5" s="231" t="s">
        <v>192</v>
      </c>
      <c r="B5" s="126">
        <v>15</v>
      </c>
      <c r="C5" s="126">
        <v>1</v>
      </c>
      <c r="D5" s="140">
        <v>73</v>
      </c>
      <c r="E5" s="25">
        <f>B5*C5*D5</f>
        <v>1095</v>
      </c>
    </row>
    <row r="6" spans="1:6" ht="15.75">
      <c r="A6" s="231" t="s">
        <v>193</v>
      </c>
      <c r="B6" s="126">
        <v>15</v>
      </c>
      <c r="C6" s="126">
        <v>6</v>
      </c>
      <c r="D6" s="140">
        <v>10</v>
      </c>
      <c r="E6" s="25">
        <f>B6*C6*D6</f>
        <v>900</v>
      </c>
    </row>
    <row r="7" spans="1:6" ht="15.75">
      <c r="A7" s="231" t="s">
        <v>194</v>
      </c>
      <c r="B7" s="126">
        <v>15</v>
      </c>
      <c r="C7" s="126">
        <v>3</v>
      </c>
      <c r="D7" s="140">
        <v>30</v>
      </c>
      <c r="E7" s="25">
        <f>B7*C7*D7</f>
        <v>1350</v>
      </c>
    </row>
    <row r="8" spans="1:6" ht="15.75">
      <c r="A8" s="231" t="s">
        <v>195</v>
      </c>
      <c r="B8" s="126">
        <v>15</v>
      </c>
      <c r="C8" s="126">
        <v>4</v>
      </c>
      <c r="D8" s="140">
        <v>60</v>
      </c>
      <c r="E8" s="25">
        <f>B8*C8*D8</f>
        <v>3600</v>
      </c>
    </row>
    <row r="9" spans="1:6" ht="15.75">
      <c r="A9" s="236"/>
      <c r="B9" s="15"/>
      <c r="C9" s="15"/>
      <c r="D9" s="15"/>
      <c r="E9" s="126"/>
    </row>
    <row r="10" spans="1:6" ht="15.75">
      <c r="A10" s="236"/>
      <c r="B10" s="15"/>
      <c r="C10" s="15"/>
      <c r="D10" s="15"/>
      <c r="E10" s="221">
        <f>SUM(E4:E9)</f>
        <v>8985</v>
      </c>
      <c r="F10" s="139"/>
    </row>
    <row r="11" spans="1:6" ht="15.75">
      <c r="A11" s="240" t="s">
        <v>196</v>
      </c>
      <c r="B11" s="142"/>
      <c r="C11" s="142"/>
      <c r="D11" s="142"/>
      <c r="E11" s="237"/>
    </row>
    <row r="12" spans="1:6" s="134" customFormat="1" ht="15.75">
      <c r="A12" s="53" t="s">
        <v>186</v>
      </c>
      <c r="B12" s="17" t="s">
        <v>187</v>
      </c>
      <c r="C12" s="17" t="s">
        <v>188</v>
      </c>
      <c r="D12" s="17" t="s">
        <v>189</v>
      </c>
      <c r="E12" s="238" t="s">
        <v>190</v>
      </c>
    </row>
    <row r="13" spans="1:6" ht="15.75">
      <c r="A13" s="231" t="s">
        <v>191</v>
      </c>
      <c r="B13" s="126">
        <v>14</v>
      </c>
      <c r="C13" s="126">
        <v>1</v>
      </c>
      <c r="D13" s="25">
        <v>68</v>
      </c>
      <c r="E13" s="116">
        <f>B13*C13*D13</f>
        <v>952</v>
      </c>
    </row>
    <row r="14" spans="1:6" ht="15.75">
      <c r="A14" s="231" t="s">
        <v>193</v>
      </c>
      <c r="B14" s="126">
        <v>14</v>
      </c>
      <c r="C14" s="126">
        <v>2</v>
      </c>
      <c r="D14" s="25">
        <v>10</v>
      </c>
      <c r="E14" s="116">
        <f>B14*C14*D14</f>
        <v>280</v>
      </c>
    </row>
    <row r="15" spans="1:6" ht="15.75">
      <c r="A15" s="231" t="s">
        <v>194</v>
      </c>
      <c r="B15" s="126">
        <v>14</v>
      </c>
      <c r="C15" s="126">
        <v>2</v>
      </c>
      <c r="D15" s="25">
        <v>30</v>
      </c>
      <c r="E15" s="116">
        <f>B15*C15*D15</f>
        <v>840</v>
      </c>
    </row>
    <row r="16" spans="1:6" ht="15.75">
      <c r="A16" s="231" t="s">
        <v>502</v>
      </c>
      <c r="B16" s="126">
        <v>14</v>
      </c>
      <c r="C16" s="126">
        <v>2</v>
      </c>
      <c r="D16" s="25">
        <v>60</v>
      </c>
      <c r="E16" s="116">
        <f>B16*C16*D16</f>
        <v>1680</v>
      </c>
    </row>
    <row r="17" spans="1:6" ht="15.75">
      <c r="A17" s="236"/>
      <c r="B17" s="15"/>
      <c r="C17" s="15"/>
      <c r="D17" s="15"/>
      <c r="E17" s="228"/>
    </row>
    <row r="18" spans="1:6" ht="15.75">
      <c r="A18" s="236"/>
      <c r="B18" s="15"/>
      <c r="C18" s="15"/>
      <c r="D18" s="15"/>
      <c r="E18" s="222">
        <f>SUM(E13:E17)</f>
        <v>3752</v>
      </c>
      <c r="F18" s="139"/>
    </row>
    <row r="19" spans="1:6" ht="15.75">
      <c r="A19" s="236" t="s">
        <v>197</v>
      </c>
      <c r="B19" s="15"/>
      <c r="C19" s="15"/>
      <c r="D19" s="15"/>
      <c r="E19" s="237"/>
    </row>
    <row r="20" spans="1:6" s="134" customFormat="1" ht="15.75">
      <c r="A20" s="53" t="s">
        <v>186</v>
      </c>
      <c r="B20" s="17" t="s">
        <v>187</v>
      </c>
      <c r="C20" s="17" t="s">
        <v>188</v>
      </c>
      <c r="D20" s="17" t="s">
        <v>189</v>
      </c>
      <c r="E20" s="238" t="s">
        <v>190</v>
      </c>
    </row>
    <row r="21" spans="1:6" ht="15.75">
      <c r="A21" s="231" t="s">
        <v>193</v>
      </c>
      <c r="B21" s="126">
        <v>10</v>
      </c>
      <c r="C21" s="126">
        <v>2</v>
      </c>
      <c r="D21" s="25">
        <v>10</v>
      </c>
      <c r="E21" s="116">
        <f>B21*C21*D21</f>
        <v>200</v>
      </c>
    </row>
    <row r="22" spans="1:6" ht="15.75">
      <c r="A22" s="231" t="s">
        <v>194</v>
      </c>
      <c r="B22" s="126">
        <v>10</v>
      </c>
      <c r="C22" s="126">
        <v>2</v>
      </c>
      <c r="D22" s="25">
        <v>30</v>
      </c>
      <c r="E22" s="116">
        <f>B22*C22*D22</f>
        <v>600</v>
      </c>
    </row>
    <row r="23" spans="1:6" ht="15.75">
      <c r="A23" s="231" t="s">
        <v>195</v>
      </c>
      <c r="B23" s="126">
        <v>10</v>
      </c>
      <c r="C23" s="126">
        <v>2</v>
      </c>
      <c r="D23" s="25">
        <v>60</v>
      </c>
      <c r="E23" s="116">
        <f>B23*C23*D23</f>
        <v>1200</v>
      </c>
    </row>
    <row r="24" spans="1:6" ht="15.75">
      <c r="A24" s="236"/>
      <c r="B24" s="15"/>
      <c r="C24" s="15"/>
      <c r="D24" s="15"/>
      <c r="E24" s="146"/>
    </row>
    <row r="25" spans="1:6" ht="15.75">
      <c r="A25" s="236"/>
      <c r="B25" s="15"/>
      <c r="C25" s="15"/>
      <c r="D25" s="15"/>
      <c r="E25" s="222">
        <f>SUM(E19:E24)</f>
        <v>2000</v>
      </c>
      <c r="F25" s="139"/>
    </row>
    <row r="26" spans="1:6" ht="15.75">
      <c r="A26" s="236" t="s">
        <v>501</v>
      </c>
      <c r="B26" s="15"/>
      <c r="C26" s="15"/>
      <c r="D26" s="15"/>
      <c r="E26" s="237"/>
    </row>
    <row r="27" spans="1:6" s="134" customFormat="1" ht="15.75">
      <c r="A27" s="53" t="s">
        <v>186</v>
      </c>
      <c r="B27" s="17" t="s">
        <v>187</v>
      </c>
      <c r="C27" s="17" t="s">
        <v>188</v>
      </c>
      <c r="D27" s="17" t="s">
        <v>189</v>
      </c>
      <c r="E27" s="238" t="s">
        <v>190</v>
      </c>
    </row>
    <row r="28" spans="1:6" ht="15.75">
      <c r="A28" s="231" t="s">
        <v>191</v>
      </c>
      <c r="B28" s="126">
        <v>3</v>
      </c>
      <c r="C28" s="126">
        <v>4</v>
      </c>
      <c r="D28" s="25">
        <v>50</v>
      </c>
      <c r="E28" s="116">
        <f>B28*C28*D28</f>
        <v>600</v>
      </c>
    </row>
    <row r="29" spans="1:6" ht="15.75">
      <c r="A29" s="231" t="s">
        <v>192</v>
      </c>
      <c r="B29" s="126">
        <v>3</v>
      </c>
      <c r="C29" s="126">
        <v>4</v>
      </c>
      <c r="D29" s="25">
        <v>73</v>
      </c>
      <c r="E29" s="116">
        <f>B29*C29*D29</f>
        <v>876</v>
      </c>
    </row>
    <row r="30" spans="1:6" ht="15.75">
      <c r="A30" s="231" t="s">
        <v>194</v>
      </c>
      <c r="B30" s="126">
        <v>3</v>
      </c>
      <c r="C30" s="126">
        <v>5</v>
      </c>
      <c r="D30" s="140">
        <v>30</v>
      </c>
      <c r="E30" s="116">
        <f>B30*C30*D30</f>
        <v>450</v>
      </c>
    </row>
    <row r="31" spans="1:6" ht="15.75">
      <c r="A31" s="30" t="s">
        <v>502</v>
      </c>
      <c r="B31" s="126">
        <v>1</v>
      </c>
      <c r="C31" s="126">
        <v>2</v>
      </c>
      <c r="D31" s="549">
        <v>60</v>
      </c>
      <c r="E31" s="239">
        <f>B31*C31*D31</f>
        <v>120</v>
      </c>
    </row>
    <row r="32" spans="1:6" ht="15.75">
      <c r="A32" s="19"/>
      <c r="B32" s="15"/>
      <c r="C32" s="15"/>
      <c r="D32" s="82"/>
      <c r="E32" s="239"/>
    </row>
    <row r="33" spans="1:6" ht="15.75">
      <c r="A33" s="236"/>
      <c r="B33" s="15"/>
      <c r="C33" s="15"/>
      <c r="D33" s="15"/>
      <c r="E33" s="222">
        <f>SUM(E26:E31)</f>
        <v>2046</v>
      </c>
    </row>
    <row r="34" spans="1:6" ht="15.75">
      <c r="A34" s="236" t="s">
        <v>198</v>
      </c>
      <c r="B34" s="15"/>
      <c r="C34" s="15"/>
      <c r="D34" s="15"/>
      <c r="E34" s="237"/>
    </row>
    <row r="35" spans="1:6" s="134" customFormat="1" ht="15.75">
      <c r="A35" s="53" t="s">
        <v>186</v>
      </c>
      <c r="B35" s="17" t="s">
        <v>187</v>
      </c>
      <c r="C35" s="17" t="s">
        <v>188</v>
      </c>
      <c r="D35" s="17" t="s">
        <v>189</v>
      </c>
      <c r="E35" s="238" t="s">
        <v>190</v>
      </c>
    </row>
    <row r="36" spans="1:6" ht="15.75">
      <c r="A36" s="231" t="s">
        <v>194</v>
      </c>
      <c r="B36" s="126">
        <v>2</v>
      </c>
      <c r="C36" s="126">
        <v>1</v>
      </c>
      <c r="D36" s="25">
        <v>30</v>
      </c>
      <c r="E36" s="116">
        <f>B36*C36*D36</f>
        <v>60</v>
      </c>
    </row>
    <row r="37" spans="1:6" ht="15.75">
      <c r="A37" s="236"/>
      <c r="B37" s="15"/>
      <c r="C37" s="15"/>
      <c r="D37" s="15"/>
      <c r="E37" s="146"/>
    </row>
    <row r="38" spans="1:6" ht="15.75">
      <c r="A38" s="236"/>
      <c r="B38" s="15"/>
      <c r="C38" s="15"/>
      <c r="D38" s="15"/>
      <c r="E38" s="551">
        <f>SUM(E36:E37)</f>
        <v>60</v>
      </c>
      <c r="F38" s="139"/>
    </row>
    <row r="39" spans="1:6" ht="15.75">
      <c r="A39" s="236" t="s">
        <v>199</v>
      </c>
      <c r="B39" s="15"/>
      <c r="C39" s="15"/>
      <c r="D39" s="15"/>
      <c r="E39" s="237"/>
    </row>
    <row r="40" spans="1:6" s="134" customFormat="1" ht="15.75">
      <c r="A40" s="53" t="s">
        <v>186</v>
      </c>
      <c r="B40" s="17"/>
      <c r="C40" s="17" t="s">
        <v>188</v>
      </c>
      <c r="D40" s="17" t="s">
        <v>189</v>
      </c>
      <c r="E40" s="238" t="s">
        <v>190</v>
      </c>
    </row>
    <row r="41" spans="1:6" ht="15.75">
      <c r="A41" s="231" t="s">
        <v>503</v>
      </c>
      <c r="B41" s="126"/>
      <c r="C41" s="126">
        <v>15</v>
      </c>
      <c r="D41" s="25">
        <v>68</v>
      </c>
      <c r="E41" s="116">
        <f>C41*D41</f>
        <v>1020</v>
      </c>
    </row>
    <row r="42" spans="1:6" ht="15.75">
      <c r="A42" s="231" t="s">
        <v>192</v>
      </c>
      <c r="B42" s="126"/>
      <c r="C42" s="126">
        <v>15</v>
      </c>
      <c r="D42" s="25">
        <v>73</v>
      </c>
      <c r="E42" s="116">
        <f>C42*D42</f>
        <v>1095</v>
      </c>
    </row>
    <row r="43" spans="1:6" ht="15.75">
      <c r="A43" s="231" t="s">
        <v>200</v>
      </c>
      <c r="B43" s="126"/>
      <c r="C43" s="126">
        <v>15</v>
      </c>
      <c r="D43" s="25">
        <v>10</v>
      </c>
      <c r="E43" s="116">
        <f>C43*D43</f>
        <v>150</v>
      </c>
    </row>
    <row r="44" spans="1:6" ht="15.75">
      <c r="A44" s="236"/>
      <c r="B44" s="15"/>
      <c r="C44" s="15"/>
      <c r="D44" s="24"/>
      <c r="E44" s="116"/>
    </row>
    <row r="45" spans="1:6" ht="15.75">
      <c r="A45" s="236"/>
      <c r="B45" s="15"/>
      <c r="C45" s="15"/>
      <c r="D45" s="24"/>
      <c r="E45" s="155">
        <f>SUM(E41:E44)</f>
        <v>2265</v>
      </c>
      <c r="F45" s="139"/>
    </row>
    <row r="46" spans="1:6" ht="15.75">
      <c r="A46" s="236" t="s">
        <v>504</v>
      </c>
      <c r="B46" s="15"/>
      <c r="C46" s="15"/>
      <c r="D46" s="24"/>
      <c r="E46" s="550"/>
      <c r="F46" s="139"/>
    </row>
    <row r="47" spans="1:6" ht="15.75">
      <c r="A47" s="53" t="s">
        <v>186</v>
      </c>
      <c r="B47" s="17"/>
      <c r="C47" s="17" t="s">
        <v>188</v>
      </c>
      <c r="D47" s="17" t="s">
        <v>189</v>
      </c>
      <c r="E47" s="238" t="s">
        <v>190</v>
      </c>
      <c r="F47" s="139"/>
    </row>
    <row r="48" spans="1:6" ht="15.75">
      <c r="A48" s="30" t="s">
        <v>202</v>
      </c>
      <c r="B48" s="126"/>
      <c r="C48" s="126">
        <v>6</v>
      </c>
      <c r="D48" s="140">
        <v>45</v>
      </c>
      <c r="E48" s="25">
        <f t="shared" ref="E48:E53" si="0">C48*D48</f>
        <v>270</v>
      </c>
      <c r="F48" s="139"/>
    </row>
    <row r="49" spans="1:6" ht="15.75">
      <c r="A49" s="231" t="s">
        <v>201</v>
      </c>
      <c r="B49" s="126"/>
      <c r="C49" s="126">
        <v>6</v>
      </c>
      <c r="D49" s="25">
        <v>75</v>
      </c>
      <c r="E49" s="25">
        <f t="shared" si="0"/>
        <v>450</v>
      </c>
      <c r="F49" s="139"/>
    </row>
    <row r="50" spans="1:6" ht="15.75">
      <c r="A50" s="30" t="s">
        <v>505</v>
      </c>
      <c r="B50" s="126"/>
      <c r="C50" s="126">
        <v>6</v>
      </c>
      <c r="D50" s="25">
        <v>11</v>
      </c>
      <c r="E50" s="25">
        <f t="shared" si="0"/>
        <v>66</v>
      </c>
      <c r="F50" s="139"/>
    </row>
    <row r="51" spans="1:6" ht="15.75">
      <c r="A51" s="30" t="s">
        <v>506</v>
      </c>
      <c r="B51" s="126"/>
      <c r="C51" s="126">
        <v>26</v>
      </c>
      <c r="D51" s="25">
        <v>17</v>
      </c>
      <c r="E51" s="25">
        <f t="shared" si="0"/>
        <v>442</v>
      </c>
      <c r="F51" s="139"/>
    </row>
    <row r="52" spans="1:6" ht="15.75">
      <c r="A52" s="30" t="s">
        <v>507</v>
      </c>
      <c r="B52" s="126"/>
      <c r="C52" s="126">
        <v>6</v>
      </c>
      <c r="D52" s="25">
        <v>6</v>
      </c>
      <c r="E52" s="25">
        <f t="shared" si="0"/>
        <v>36</v>
      </c>
      <c r="F52" s="139"/>
    </row>
    <row r="53" spans="1:6" ht="15.75">
      <c r="A53" s="30" t="s">
        <v>508</v>
      </c>
      <c r="B53" s="126"/>
      <c r="C53" s="126">
        <v>6</v>
      </c>
      <c r="D53" s="25">
        <v>8</v>
      </c>
      <c r="E53" s="25">
        <f t="shared" si="0"/>
        <v>48</v>
      </c>
      <c r="F53" s="139"/>
    </row>
    <row r="54" spans="1:6" ht="15.75">
      <c r="A54" s="236"/>
      <c r="B54" s="15"/>
      <c r="C54" s="15"/>
      <c r="D54" s="15"/>
      <c r="E54" s="126"/>
    </row>
    <row r="55" spans="1:6" ht="15.75">
      <c r="A55" s="236"/>
      <c r="B55" s="15"/>
      <c r="C55" s="15"/>
      <c r="D55" s="15"/>
      <c r="E55" s="221">
        <f>SUM(E48:E54)</f>
        <v>1312</v>
      </c>
    </row>
    <row r="56" spans="1:6" ht="16.5" thickBot="1">
      <c r="A56" s="236"/>
      <c r="B56" s="15"/>
      <c r="C56" s="15"/>
      <c r="D56" s="15"/>
      <c r="E56" s="82"/>
    </row>
    <row r="57" spans="1:6" ht="16.5" thickBot="1">
      <c r="A57" s="234" t="s">
        <v>3</v>
      </c>
      <c r="B57" s="235"/>
      <c r="C57" s="235"/>
      <c r="D57" s="235"/>
      <c r="E57" s="571">
        <f>SUM(E10,E18,E25,E33,E38,E45,E55)</f>
        <v>20420</v>
      </c>
    </row>
    <row r="58" spans="1:6" ht="18.75" customHeight="1">
      <c r="C58" s="31"/>
      <c r="D58" s="31"/>
    </row>
    <row r="59" spans="1:6" ht="18.75" customHeight="1">
      <c r="C59" s="31"/>
      <c r="D59" s="31"/>
    </row>
    <row r="60" spans="1:6" ht="18.75" customHeight="1">
      <c r="C60" s="31"/>
      <c r="D60" s="31"/>
    </row>
    <row r="61" spans="1:6" ht="18.75" customHeight="1">
      <c r="C61" s="31"/>
      <c r="D61" s="31"/>
    </row>
    <row r="62" spans="1:6" ht="18.75" customHeight="1">
      <c r="C62" s="31"/>
      <c r="D62" s="31"/>
    </row>
    <row r="63" spans="1:6" ht="18.75" customHeight="1">
      <c r="C63" s="31"/>
      <c r="D63" s="31"/>
    </row>
    <row r="64" spans="1:6" ht="18.75" customHeight="1">
      <c r="C64" s="31"/>
      <c r="D64" s="31"/>
    </row>
    <row r="65" spans="3:4" ht="18.75" customHeight="1">
      <c r="C65" s="31"/>
      <c r="D65" s="31"/>
    </row>
    <row r="66" spans="3:4" ht="18.75" customHeight="1">
      <c r="C66" s="31"/>
      <c r="D66" s="31"/>
    </row>
    <row r="67" spans="3:4" ht="18.75" customHeight="1">
      <c r="C67" s="31"/>
      <c r="D67" s="31"/>
    </row>
    <row r="68" spans="3:4" ht="18.75" customHeight="1">
      <c r="C68" s="31"/>
      <c r="D68" s="31"/>
    </row>
    <row r="69" spans="3:4" ht="18.75" customHeight="1">
      <c r="C69" s="31"/>
      <c r="D69" s="31"/>
    </row>
    <row r="70" spans="3:4" ht="18.75" customHeight="1">
      <c r="C70" s="31"/>
      <c r="D70" s="31"/>
    </row>
    <row r="71" spans="3:4" ht="18.75" customHeight="1">
      <c r="C71" s="31"/>
      <c r="D71" s="31"/>
    </row>
    <row r="72" spans="3:4" ht="18.75" customHeight="1">
      <c r="C72" s="31"/>
      <c r="D72" s="31"/>
    </row>
    <row r="73" spans="3:4" ht="18.75" customHeight="1">
      <c r="C73" s="31"/>
      <c r="D73" s="31"/>
    </row>
    <row r="74" spans="3:4" ht="18.75" customHeight="1">
      <c r="C74" s="31"/>
      <c r="D74" s="31"/>
    </row>
    <row r="75" spans="3:4" ht="18.75" customHeight="1">
      <c r="C75" s="31"/>
      <c r="D75" s="31"/>
    </row>
    <row r="76" spans="3:4" ht="18.75" customHeight="1">
      <c r="C76" s="31"/>
      <c r="D76" s="31"/>
    </row>
    <row r="77" spans="3:4" ht="18.75" customHeight="1">
      <c r="C77" s="31"/>
      <c r="D77" s="31"/>
    </row>
    <row r="78" spans="3:4" ht="18.75" customHeight="1">
      <c r="C78" s="31"/>
      <c r="D78" s="31"/>
    </row>
    <row r="79" spans="3:4" ht="18.75" customHeight="1">
      <c r="C79" s="31"/>
      <c r="D79" s="31"/>
    </row>
    <row r="80" spans="3:4" ht="18.75" customHeight="1">
      <c r="C80" s="31"/>
      <c r="D80" s="31"/>
    </row>
    <row r="81" spans="3:4" ht="18.75" customHeight="1">
      <c r="C81" s="31"/>
      <c r="D81" s="31"/>
    </row>
    <row r="82" spans="3:4" ht="18.75" customHeight="1">
      <c r="C82" s="31"/>
      <c r="D82" s="31"/>
    </row>
    <row r="83" spans="3:4" ht="18.75" customHeight="1">
      <c r="C83" s="31"/>
      <c r="D83" s="31"/>
    </row>
    <row r="84" spans="3:4" ht="18.75" customHeight="1">
      <c r="C84" s="31"/>
      <c r="D84" s="31"/>
    </row>
    <row r="85" spans="3:4" ht="18.75" customHeight="1">
      <c r="C85" s="31"/>
      <c r="D85" s="31"/>
    </row>
    <row r="86" spans="3:4" ht="18.75" customHeight="1">
      <c r="C86" s="31"/>
      <c r="D86" s="31"/>
    </row>
    <row r="87" spans="3:4" ht="18.75" customHeight="1">
      <c r="C87" s="31"/>
      <c r="D87" s="31"/>
    </row>
    <row r="88" spans="3:4" ht="18.75" customHeight="1">
      <c r="C88" s="31"/>
      <c r="D88" s="31"/>
    </row>
    <row r="89" spans="3:4" ht="18.75" customHeight="1">
      <c r="C89" s="31"/>
      <c r="D89" s="31"/>
    </row>
    <row r="90" spans="3:4" ht="18.75" customHeight="1">
      <c r="C90" s="31"/>
      <c r="D90" s="31"/>
    </row>
    <row r="91" spans="3:4" ht="18.75" customHeight="1">
      <c r="C91" s="31"/>
      <c r="D91" s="31"/>
    </row>
    <row r="92" spans="3:4" ht="18.75" customHeight="1">
      <c r="C92" s="31"/>
      <c r="D92" s="31"/>
    </row>
    <row r="93" spans="3:4" ht="18.75" customHeight="1">
      <c r="C93" s="31"/>
      <c r="D93" s="31"/>
    </row>
    <row r="94" spans="3:4" ht="18.75" customHeight="1">
      <c r="C94" s="31"/>
      <c r="D94" s="31"/>
    </row>
    <row r="95" spans="3:4" ht="18.75" customHeight="1">
      <c r="C95" s="31"/>
      <c r="D95" s="31"/>
    </row>
    <row r="96" spans="3:4" ht="18.75" customHeight="1">
      <c r="C96" s="31"/>
      <c r="D96" s="31"/>
    </row>
    <row r="97" spans="3:4" ht="18.75" customHeight="1">
      <c r="C97" s="31"/>
      <c r="D97" s="31"/>
    </row>
    <row r="98" spans="3:4" ht="18.75" customHeight="1">
      <c r="C98" s="31"/>
      <c r="D98" s="31"/>
    </row>
    <row r="99" spans="3:4" ht="18.75" customHeight="1">
      <c r="C99" s="31"/>
      <c r="D99" s="31"/>
    </row>
    <row r="100" spans="3:4" ht="18.75" customHeight="1">
      <c r="C100" s="31"/>
      <c r="D100" s="31"/>
    </row>
    <row r="101" spans="3:4" ht="18.75" customHeight="1">
      <c r="C101" s="31"/>
      <c r="D101" s="31"/>
    </row>
    <row r="102" spans="3:4" ht="18.75" customHeight="1">
      <c r="C102" s="31"/>
      <c r="D102" s="31"/>
    </row>
    <row r="103" spans="3:4" ht="18.75" customHeight="1">
      <c r="C103" s="31"/>
      <c r="D103" s="31"/>
    </row>
    <row r="104" spans="3:4" ht="18.75" customHeight="1">
      <c r="C104" s="31"/>
      <c r="D104" s="31"/>
    </row>
    <row r="105" spans="3:4" ht="18.75" customHeight="1">
      <c r="C105" s="31"/>
      <c r="D105" s="31"/>
    </row>
    <row r="106" spans="3:4" ht="18.75" customHeight="1">
      <c r="C106" s="31"/>
      <c r="D106" s="31"/>
    </row>
    <row r="107" spans="3:4" ht="18.75" customHeight="1">
      <c r="C107" s="31"/>
      <c r="D107" s="31"/>
    </row>
    <row r="108" spans="3:4" ht="18.75" customHeight="1">
      <c r="C108" s="31"/>
      <c r="D108" s="31"/>
    </row>
    <row r="109" spans="3:4" ht="18.75" customHeight="1">
      <c r="C109" s="31"/>
      <c r="D109" s="31"/>
    </row>
    <row r="110" spans="3:4" ht="18.75" customHeight="1">
      <c r="C110" s="31"/>
      <c r="D110" s="31"/>
    </row>
    <row r="111" spans="3:4" ht="18.75" customHeight="1">
      <c r="C111" s="31"/>
      <c r="D111" s="31"/>
    </row>
    <row r="112" spans="3:4" ht="18.75" customHeight="1">
      <c r="C112" s="31"/>
      <c r="D112" s="31"/>
    </row>
    <row r="113" spans="3:4" ht="18.75" customHeight="1">
      <c r="C113" s="31"/>
      <c r="D113" s="31"/>
    </row>
    <row r="114" spans="3:4" ht="18.75" customHeight="1">
      <c r="C114" s="31"/>
      <c r="D114" s="31"/>
    </row>
    <row r="115" spans="3:4" ht="18.75" customHeight="1">
      <c r="C115" s="31"/>
      <c r="D115" s="31"/>
    </row>
    <row r="116" spans="3:4" ht="18.75" customHeight="1">
      <c r="C116" s="31"/>
      <c r="D116" s="31"/>
    </row>
    <row r="117" spans="3:4" ht="18.75" customHeight="1">
      <c r="C117" s="31"/>
      <c r="D117" s="31"/>
    </row>
    <row r="118" spans="3:4" ht="18.75" customHeight="1">
      <c r="C118" s="31"/>
      <c r="D118" s="31"/>
    </row>
    <row r="119" spans="3:4" ht="18.75" customHeight="1">
      <c r="C119" s="31"/>
      <c r="D119" s="31"/>
    </row>
    <row r="120" spans="3:4" ht="18.75" customHeight="1">
      <c r="C120" s="31"/>
      <c r="D120" s="31"/>
    </row>
    <row r="121" spans="3:4" ht="18.75" customHeight="1">
      <c r="C121" s="31"/>
      <c r="D121" s="31"/>
    </row>
    <row r="122" spans="3:4" ht="18.75" customHeight="1">
      <c r="C122" s="31"/>
      <c r="D122" s="31"/>
    </row>
    <row r="123" spans="3:4" ht="18.75" customHeight="1">
      <c r="C123" s="31"/>
      <c r="D123" s="31"/>
    </row>
    <row r="124" spans="3:4" ht="18.75" customHeight="1">
      <c r="C124" s="31"/>
      <c r="D124" s="31"/>
    </row>
    <row r="125" spans="3:4" ht="18.75" customHeight="1">
      <c r="C125" s="31"/>
      <c r="D125" s="31"/>
    </row>
    <row r="126" spans="3:4" ht="18.75" customHeight="1">
      <c r="C126" s="31"/>
      <c r="D126" s="31"/>
    </row>
    <row r="127" spans="3:4" ht="18.75" customHeight="1">
      <c r="C127" s="31"/>
      <c r="D127" s="31"/>
    </row>
    <row r="128" spans="3:4" ht="18.75" customHeight="1">
      <c r="C128" s="31"/>
      <c r="D128" s="31"/>
    </row>
    <row r="129" spans="3:4" ht="18.75" customHeight="1">
      <c r="C129" s="31"/>
      <c r="D129" s="31"/>
    </row>
    <row r="130" spans="3:4" ht="18.75" customHeight="1">
      <c r="C130" s="31"/>
      <c r="D130" s="31"/>
    </row>
    <row r="131" spans="3:4" ht="18.75" customHeight="1">
      <c r="C131" s="31"/>
      <c r="D131" s="31"/>
    </row>
    <row r="132" spans="3:4" ht="18.75" customHeight="1">
      <c r="C132" s="31"/>
      <c r="D132" s="31"/>
    </row>
    <row r="133" spans="3:4" ht="18.75" customHeight="1">
      <c r="C133" s="31"/>
      <c r="D133" s="31"/>
    </row>
    <row r="134" spans="3:4" ht="18.75" customHeight="1">
      <c r="C134" s="31"/>
      <c r="D134" s="31"/>
    </row>
    <row r="135" spans="3:4" ht="18.75" customHeight="1">
      <c r="C135" s="31"/>
      <c r="D135" s="31"/>
    </row>
    <row r="136" spans="3:4" ht="18.75" customHeight="1">
      <c r="C136" s="31"/>
      <c r="D136" s="31"/>
    </row>
    <row r="137" spans="3:4" ht="18.75" customHeight="1">
      <c r="C137" s="31"/>
      <c r="D137" s="31"/>
    </row>
    <row r="138" spans="3:4" ht="18.75" customHeight="1">
      <c r="C138" s="31"/>
      <c r="D138" s="31"/>
    </row>
    <row r="139" spans="3:4" ht="18.75" customHeight="1">
      <c r="C139" s="31"/>
      <c r="D139" s="31"/>
    </row>
    <row r="140" spans="3:4" ht="18.75" customHeight="1">
      <c r="C140" s="31"/>
      <c r="D140" s="31"/>
    </row>
    <row r="141" spans="3:4" ht="18.75" customHeight="1">
      <c r="C141" s="31"/>
      <c r="D141" s="31"/>
    </row>
    <row r="142" spans="3:4" ht="18.75" customHeight="1">
      <c r="C142" s="31"/>
      <c r="D142" s="31"/>
    </row>
    <row r="143" spans="3:4" ht="18.75" customHeight="1">
      <c r="C143" s="31"/>
      <c r="D143" s="31"/>
    </row>
    <row r="144" spans="3:4" ht="18.75" customHeight="1">
      <c r="C144" s="31"/>
      <c r="D144" s="31"/>
    </row>
    <row r="145" spans="3:4" ht="18.75" customHeight="1">
      <c r="C145" s="31"/>
      <c r="D145" s="31"/>
    </row>
    <row r="146" spans="3:4" ht="18.75" customHeight="1">
      <c r="C146" s="31"/>
      <c r="D146" s="31"/>
    </row>
    <row r="147" spans="3:4" ht="18.75" customHeight="1">
      <c r="C147" s="31"/>
      <c r="D147" s="31"/>
    </row>
    <row r="148" spans="3:4" ht="18.75" customHeight="1">
      <c r="C148" s="31"/>
      <c r="D148" s="31"/>
    </row>
    <row r="149" spans="3:4" ht="18.75" customHeight="1">
      <c r="C149" s="31"/>
      <c r="D149" s="31"/>
    </row>
    <row r="150" spans="3:4" ht="18.75" customHeight="1">
      <c r="C150" s="31"/>
      <c r="D150" s="31"/>
    </row>
    <row r="151" spans="3:4" ht="18.75" customHeight="1">
      <c r="C151" s="31"/>
      <c r="D151" s="31"/>
    </row>
    <row r="152" spans="3:4" ht="18.75" customHeight="1">
      <c r="C152" s="31"/>
      <c r="D152" s="31"/>
    </row>
    <row r="153" spans="3:4" ht="18.75" customHeight="1">
      <c r="C153" s="31"/>
      <c r="D153" s="31"/>
    </row>
    <row r="154" spans="3:4" ht="18.75" customHeight="1">
      <c r="C154" s="31"/>
      <c r="D154" s="31"/>
    </row>
    <row r="155" spans="3:4" ht="18.75" customHeight="1">
      <c r="C155" s="31"/>
      <c r="D155" s="31"/>
    </row>
    <row r="156" spans="3:4" ht="18.75" customHeight="1">
      <c r="C156" s="31"/>
      <c r="D156" s="31"/>
    </row>
    <row r="157" spans="3:4" ht="18.75" customHeight="1">
      <c r="C157" s="31"/>
      <c r="D157" s="31"/>
    </row>
    <row r="158" spans="3:4" ht="18.75" customHeight="1">
      <c r="C158" s="31"/>
      <c r="D158" s="31"/>
    </row>
    <row r="159" spans="3:4" ht="18.75" customHeight="1">
      <c r="C159" s="31"/>
      <c r="D159" s="31"/>
    </row>
    <row r="160" spans="3:4" ht="18.75" customHeight="1">
      <c r="C160" s="31"/>
      <c r="D160" s="31"/>
    </row>
    <row r="161" spans="3:4" ht="18.75" customHeight="1">
      <c r="C161" s="31"/>
      <c r="D161" s="31"/>
    </row>
    <row r="162" spans="3:4" ht="18.75" customHeight="1">
      <c r="C162" s="31"/>
      <c r="D162" s="31"/>
    </row>
    <row r="163" spans="3:4" ht="18.75" customHeight="1">
      <c r="C163" s="31"/>
      <c r="D163" s="31"/>
    </row>
    <row r="164" spans="3:4" ht="18.75" customHeight="1">
      <c r="C164" s="31"/>
      <c r="D164" s="31"/>
    </row>
    <row r="165" spans="3:4" ht="18.75" customHeight="1">
      <c r="C165" s="31"/>
      <c r="D165" s="31"/>
    </row>
    <row r="166" spans="3:4" ht="18.75" customHeight="1">
      <c r="C166" s="31"/>
      <c r="D166" s="31"/>
    </row>
    <row r="167" spans="3:4" ht="18.75" customHeight="1">
      <c r="C167" s="31"/>
      <c r="D167" s="31"/>
    </row>
    <row r="168" spans="3:4" ht="18.75" customHeight="1">
      <c r="C168" s="31"/>
      <c r="D168" s="31"/>
    </row>
    <row r="169" spans="3:4" ht="18.75" customHeight="1">
      <c r="C169" s="31"/>
      <c r="D169" s="31"/>
    </row>
    <row r="170" spans="3:4" ht="18.75" customHeight="1">
      <c r="C170" s="31"/>
      <c r="D170" s="31"/>
    </row>
    <row r="171" spans="3:4" ht="18.75" customHeight="1">
      <c r="C171" s="31"/>
      <c r="D171" s="31"/>
    </row>
    <row r="172" spans="3:4" ht="18.75" customHeight="1">
      <c r="C172" s="31"/>
      <c r="D172" s="31"/>
    </row>
    <row r="173" spans="3:4" ht="18.75" customHeight="1">
      <c r="C173" s="31"/>
      <c r="D173" s="31"/>
    </row>
    <row r="174" spans="3:4" ht="18.75" customHeight="1">
      <c r="C174" s="31"/>
      <c r="D174" s="31"/>
    </row>
    <row r="175" spans="3:4" ht="18.75" customHeight="1">
      <c r="C175" s="31"/>
      <c r="D175" s="31"/>
    </row>
    <row r="176" spans="3:4" ht="18.75" customHeight="1">
      <c r="C176" s="31"/>
      <c r="D176" s="31"/>
    </row>
    <row r="177" spans="3:4" ht="18.75" customHeight="1">
      <c r="C177" s="31"/>
      <c r="D177" s="31"/>
    </row>
    <row r="178" spans="3:4" ht="18.75" customHeight="1">
      <c r="C178" s="31"/>
      <c r="D178" s="31"/>
    </row>
    <row r="179" spans="3:4" ht="18.75" customHeight="1">
      <c r="C179" s="31"/>
      <c r="D179" s="31"/>
    </row>
    <row r="180" spans="3:4" ht="18.75" customHeight="1">
      <c r="C180" s="31"/>
      <c r="D180" s="31"/>
    </row>
    <row r="181" spans="3:4" ht="18.75" customHeight="1">
      <c r="C181" s="31"/>
      <c r="D181" s="31"/>
    </row>
    <row r="182" spans="3:4" ht="18.75" customHeight="1">
      <c r="C182" s="31"/>
      <c r="D182" s="31"/>
    </row>
    <row r="183" spans="3:4" ht="18.75" customHeight="1">
      <c r="C183" s="31"/>
      <c r="D183" s="31"/>
    </row>
    <row r="184" spans="3:4" ht="18.75" customHeight="1">
      <c r="C184" s="31"/>
      <c r="D184" s="31"/>
    </row>
    <row r="185" spans="3:4" ht="18.75" customHeight="1">
      <c r="C185" s="31"/>
      <c r="D185" s="31"/>
    </row>
    <row r="186" spans="3:4" ht="18.75" customHeight="1">
      <c r="C186" s="31"/>
      <c r="D186" s="31"/>
    </row>
    <row r="187" spans="3:4" ht="18.75" customHeight="1">
      <c r="C187" s="31"/>
      <c r="D187" s="31"/>
    </row>
    <row r="188" spans="3:4" ht="18.75" customHeight="1">
      <c r="C188" s="31"/>
      <c r="D188" s="31"/>
    </row>
    <row r="189" spans="3:4" ht="18.75" customHeight="1">
      <c r="C189" s="31"/>
      <c r="D189" s="31"/>
    </row>
  </sheetData>
  <mergeCells count="1">
    <mergeCell ref="A1:B1"/>
  </mergeCells>
  <phoneticPr fontId="0" type="noConversion"/>
  <printOptions horizontalCentered="1" verticalCentered="1" gridLines="1" gridLinesSet="0"/>
  <pageMargins left="0.5" right="0.5" top="1" bottom="1" header="0.5" footer="0.5"/>
  <pageSetup scale="75" orientation="portrait" horizontalDpi="4294967292" verticalDpi="300" r:id="rId1"/>
  <headerFooter alignWithMargins="0">
    <oddHeader>&amp;C&amp;"Arial,Bold"&amp;12 21 Uniforms&amp;R&amp;D</oddHeader>
    <oddFooter>Page &amp;P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0"/>
  <sheetViews>
    <sheetView zoomScaleNormal="100" workbookViewId="0"/>
  </sheetViews>
  <sheetFormatPr defaultRowHeight="18.75" customHeight="1"/>
  <cols>
    <col min="1" max="1" width="51.7109375" style="21" bestFit="1" customWidth="1"/>
    <col min="2" max="2" width="15.5703125" style="22" bestFit="1" customWidth="1"/>
    <col min="3" max="3" width="14.140625" style="24" customWidth="1"/>
    <col min="4" max="16384" width="9.140625" style="15"/>
  </cols>
  <sheetData>
    <row r="1" spans="1:3" s="19" customFormat="1" ht="18.75" customHeight="1">
      <c r="A1" s="244" t="s">
        <v>493</v>
      </c>
      <c r="B1" s="245"/>
      <c r="C1" s="246"/>
    </row>
    <row r="2" spans="1:3" ht="18.75" customHeight="1">
      <c r="A2" s="51"/>
      <c r="B2" s="14"/>
      <c r="C2" s="116"/>
    </row>
    <row r="3" spans="1:3" s="19" customFormat="1" ht="18.75" customHeight="1">
      <c r="A3" s="53" t="s">
        <v>45</v>
      </c>
      <c r="B3" s="18">
        <v>2004</v>
      </c>
      <c r="C3" s="54">
        <v>2003</v>
      </c>
    </row>
    <row r="4" spans="1:3" s="50" customFormat="1" ht="18.75" customHeight="1">
      <c r="A4" s="55"/>
      <c r="B4" s="49"/>
      <c r="C4" s="56"/>
    </row>
    <row r="5" spans="1:3" s="19" customFormat="1" ht="18.75" customHeight="1">
      <c r="A5" s="231" t="s">
        <v>239</v>
      </c>
      <c r="B5" s="25">
        <v>150</v>
      </c>
      <c r="C5" s="116">
        <v>160</v>
      </c>
    </row>
    <row r="6" spans="1:3" s="19" customFormat="1" ht="18.75" customHeight="1">
      <c r="A6" s="231" t="s">
        <v>240</v>
      </c>
      <c r="B6" s="25">
        <v>450</v>
      </c>
      <c r="C6" s="116">
        <v>600</v>
      </c>
    </row>
    <row r="7" spans="1:3" s="19" customFormat="1" ht="18.75" customHeight="1">
      <c r="A7" s="231" t="s">
        <v>552</v>
      </c>
      <c r="B7" s="25">
        <v>375</v>
      </c>
      <c r="C7" s="116"/>
    </row>
    <row r="8" spans="1:3" ht="18.75" customHeight="1">
      <c r="A8" s="231" t="s">
        <v>553</v>
      </c>
      <c r="B8" s="25">
        <v>350</v>
      </c>
      <c r="C8" s="116"/>
    </row>
    <row r="9" spans="1:3" ht="18.75" customHeight="1">
      <c r="A9" s="231" t="s">
        <v>548</v>
      </c>
      <c r="B9" s="25">
        <v>300</v>
      </c>
      <c r="C9" s="116"/>
    </row>
    <row r="10" spans="1:3" ht="18.75" customHeight="1">
      <c r="A10" s="247" t="s">
        <v>549</v>
      </c>
      <c r="B10" s="148">
        <v>1250</v>
      </c>
      <c r="C10" s="116">
        <v>1140</v>
      </c>
    </row>
    <row r="11" spans="1:3" ht="18.75" customHeight="1">
      <c r="A11" s="247" t="s">
        <v>326</v>
      </c>
      <c r="B11" s="148">
        <v>3094.68</v>
      </c>
      <c r="C11" s="116">
        <v>3094.68</v>
      </c>
    </row>
    <row r="12" spans="1:3" ht="18.75" customHeight="1">
      <c r="A12" s="247" t="s">
        <v>241</v>
      </c>
      <c r="B12" s="148">
        <v>1020</v>
      </c>
      <c r="C12" s="116">
        <v>1020</v>
      </c>
    </row>
    <row r="13" spans="1:3" ht="18.75" customHeight="1">
      <c r="A13" s="231" t="s">
        <v>242</v>
      </c>
      <c r="B13" s="25">
        <v>200</v>
      </c>
      <c r="C13" s="116">
        <v>500</v>
      </c>
    </row>
    <row r="14" spans="1:3" ht="18.75" customHeight="1">
      <c r="A14" s="247" t="s">
        <v>327</v>
      </c>
      <c r="B14" s="25">
        <v>320</v>
      </c>
      <c r="C14" s="116">
        <v>320</v>
      </c>
    </row>
    <row r="15" spans="1:3" ht="18.75" customHeight="1">
      <c r="A15" s="231" t="s">
        <v>243</v>
      </c>
      <c r="B15" s="25">
        <v>500</v>
      </c>
      <c r="C15" s="116">
        <v>1000</v>
      </c>
    </row>
    <row r="16" spans="1:3" ht="18.75" customHeight="1">
      <c r="A16" s="231" t="s">
        <v>244</v>
      </c>
      <c r="B16" s="25">
        <v>150</v>
      </c>
      <c r="C16" s="116">
        <v>300</v>
      </c>
    </row>
    <row r="17" spans="1:3" s="19" customFormat="1" ht="18.75" customHeight="1">
      <c r="A17" s="247"/>
      <c r="B17" s="148"/>
      <c r="C17" s="116"/>
    </row>
    <row r="18" spans="1:3" ht="18.75" customHeight="1">
      <c r="A18" s="231" t="s">
        <v>245</v>
      </c>
      <c r="B18" s="25">
        <v>0</v>
      </c>
      <c r="C18" s="116">
        <v>300</v>
      </c>
    </row>
    <row r="19" spans="1:3" ht="18.75" customHeight="1">
      <c r="A19" s="231" t="s">
        <v>246</v>
      </c>
      <c r="B19" s="25">
        <v>150</v>
      </c>
      <c r="C19" s="116">
        <v>200</v>
      </c>
    </row>
    <row r="20" spans="1:3" ht="18.75" customHeight="1">
      <c r="A20" s="231" t="s">
        <v>247</v>
      </c>
      <c r="B20" s="25">
        <v>400</v>
      </c>
      <c r="C20" s="116">
        <v>800</v>
      </c>
    </row>
    <row r="21" spans="1:3" ht="18.75" customHeight="1">
      <c r="A21" s="231" t="s">
        <v>248</v>
      </c>
      <c r="B21" s="25">
        <v>150</v>
      </c>
      <c r="C21" s="116">
        <v>300</v>
      </c>
    </row>
    <row r="22" spans="1:3" ht="18.75" customHeight="1">
      <c r="A22" s="231" t="s">
        <v>249</v>
      </c>
      <c r="B22" s="25">
        <v>500</v>
      </c>
      <c r="C22" s="116">
        <v>1050</v>
      </c>
    </row>
    <row r="23" spans="1:3" ht="18.75" customHeight="1">
      <c r="A23" s="231" t="s">
        <v>250</v>
      </c>
      <c r="B23" s="25">
        <v>400</v>
      </c>
      <c r="C23" s="116">
        <v>420</v>
      </c>
    </row>
    <row r="24" spans="1:3" ht="18.75" customHeight="1">
      <c r="A24" s="231" t="s">
        <v>251</v>
      </c>
      <c r="B24" s="25">
        <v>100</v>
      </c>
      <c r="C24" s="116">
        <v>300</v>
      </c>
    </row>
    <row r="25" spans="1:3" ht="18.75" customHeight="1">
      <c r="A25" s="231" t="s">
        <v>252</v>
      </c>
      <c r="B25" s="25">
        <v>500</v>
      </c>
      <c r="C25" s="116">
        <v>1000</v>
      </c>
    </row>
    <row r="26" spans="1:3" ht="18.75" customHeight="1">
      <c r="A26" s="231" t="s">
        <v>253</v>
      </c>
      <c r="B26" s="25">
        <v>100</v>
      </c>
      <c r="C26" s="116">
        <v>100</v>
      </c>
    </row>
    <row r="27" spans="1:3" ht="18.75" customHeight="1">
      <c r="A27" s="231" t="s">
        <v>254</v>
      </c>
      <c r="B27" s="25">
        <v>400</v>
      </c>
      <c r="C27" s="116">
        <v>400</v>
      </c>
    </row>
    <row r="28" spans="1:3" ht="18.75" customHeight="1">
      <c r="A28" s="231" t="s">
        <v>255</v>
      </c>
      <c r="B28" s="25">
        <v>108</v>
      </c>
      <c r="C28" s="116">
        <v>108</v>
      </c>
    </row>
    <row r="29" spans="1:3" ht="18.75" customHeight="1">
      <c r="A29" s="247" t="s">
        <v>256</v>
      </c>
      <c r="B29" s="148">
        <v>6060</v>
      </c>
      <c r="C29" s="116">
        <v>6060</v>
      </c>
    </row>
    <row r="30" spans="1:3" ht="18.75" customHeight="1">
      <c r="A30" s="231"/>
      <c r="B30" s="25"/>
      <c r="C30" s="116"/>
    </row>
    <row r="31" spans="1:3" ht="18.75" customHeight="1">
      <c r="A31" s="181" t="s">
        <v>325</v>
      </c>
      <c r="B31" s="14">
        <v>225</v>
      </c>
      <c r="C31" s="116">
        <v>300</v>
      </c>
    </row>
    <row r="32" spans="1:3" ht="18.75" customHeight="1">
      <c r="A32" s="181" t="s">
        <v>328</v>
      </c>
      <c r="B32" s="14">
        <v>1000</v>
      </c>
      <c r="C32" s="116">
        <v>1500</v>
      </c>
    </row>
    <row r="33" spans="1:3" ht="18.75" customHeight="1">
      <c r="A33" s="181" t="s">
        <v>329</v>
      </c>
      <c r="B33" s="14">
        <v>200</v>
      </c>
      <c r="C33" s="116">
        <v>500</v>
      </c>
    </row>
    <row r="34" spans="1:3" ht="18.75" customHeight="1" thickBot="1">
      <c r="A34" s="62"/>
      <c r="B34" s="38"/>
      <c r="C34" s="233"/>
    </row>
    <row r="35" spans="1:3" ht="18.75" customHeight="1" thickBot="1">
      <c r="A35" s="193" t="s">
        <v>43</v>
      </c>
      <c r="B35" s="399">
        <f>SUM(B5:B34)</f>
        <v>18452.68</v>
      </c>
      <c r="C35" s="194">
        <f>SUM(C5:C34)</f>
        <v>21472.68</v>
      </c>
    </row>
    <row r="36" spans="1:3" s="19" customFormat="1" ht="18.75" customHeight="1">
      <c r="A36" s="60"/>
      <c r="B36" s="41"/>
      <c r="C36" s="114"/>
    </row>
    <row r="37" spans="1:3" ht="18.75" customHeight="1">
      <c r="A37" s="51"/>
      <c r="B37" s="14"/>
      <c r="C37" s="116"/>
    </row>
    <row r="38" spans="1:3" ht="18.75" customHeight="1">
      <c r="A38" s="51"/>
      <c r="B38" s="14"/>
      <c r="C38" s="116"/>
    </row>
    <row r="39" spans="1:3" ht="18.75" customHeight="1">
      <c r="A39" s="51"/>
      <c r="B39" s="14"/>
      <c r="C39" s="116"/>
    </row>
    <row r="40" spans="1:3" ht="18.75" customHeight="1" thickBot="1">
      <c r="A40" s="58"/>
      <c r="B40" s="111"/>
      <c r="C40" s="117"/>
    </row>
  </sheetData>
  <phoneticPr fontId="0" type="noConversion"/>
  <printOptions horizontalCentered="1" verticalCentered="1"/>
  <pageMargins left="0.75" right="0.75" top="1" bottom="1" header="0.5" footer="0.5"/>
  <pageSetup scale="85" orientation="portrait" horizontalDpi="4294967292" verticalDpi="300" r:id="rId1"/>
  <headerFooter alignWithMargins="0">
    <oddHeader>&amp;C&amp;"Arial,Bold"&amp;12 22 REOCCURRING EXPENSES&amp;R&amp;D</oddHead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"/>
  <sheetViews>
    <sheetView zoomScaleNormal="100" workbookViewId="0"/>
  </sheetViews>
  <sheetFormatPr defaultRowHeight="18.75" customHeight="1"/>
  <cols>
    <col min="1" max="1" width="50.42578125" style="21" customWidth="1"/>
    <col min="2" max="2" width="15.5703125" style="22" bestFit="1" customWidth="1"/>
    <col min="3" max="3" width="14.140625" style="24" customWidth="1"/>
    <col min="4" max="16384" width="9.140625" style="15"/>
  </cols>
  <sheetData>
    <row r="1" spans="1:4" s="19" customFormat="1" ht="18.75" customHeight="1" thickBot="1">
      <c r="A1" s="120" t="s">
        <v>358</v>
      </c>
      <c r="B1" s="121"/>
      <c r="C1" s="122"/>
    </row>
    <row r="2" spans="1:4" ht="18.75" customHeight="1">
      <c r="A2" s="40"/>
      <c r="B2" s="41"/>
      <c r="C2" s="42"/>
    </row>
    <row r="3" spans="1:4" s="19" customFormat="1" ht="18.75" customHeight="1">
      <c r="A3" s="30" t="s">
        <v>45</v>
      </c>
      <c r="B3" s="30">
        <v>2004</v>
      </c>
      <c r="C3" s="275">
        <v>2003</v>
      </c>
      <c r="D3" s="526"/>
    </row>
    <row r="4" spans="1:4" s="50" customFormat="1" ht="18.75" customHeight="1">
      <c r="A4" s="476"/>
      <c r="B4" s="476"/>
      <c r="C4" s="523"/>
      <c r="D4" s="527"/>
    </row>
    <row r="5" spans="1:4" s="50" customFormat="1" ht="18.75" customHeight="1">
      <c r="A5" s="476"/>
      <c r="B5" s="476"/>
      <c r="C5" s="524"/>
      <c r="D5" s="528"/>
    </row>
    <row r="6" spans="1:4" s="19" customFormat="1" ht="18.75" customHeight="1">
      <c r="A6" s="476"/>
      <c r="B6" s="476"/>
      <c r="C6" s="523"/>
      <c r="D6" s="527"/>
    </row>
    <row r="7" spans="1:4" s="19" customFormat="1" ht="18.75" customHeight="1">
      <c r="A7" s="476" t="s">
        <v>73</v>
      </c>
      <c r="B7" s="477">
        <v>70</v>
      </c>
      <c r="C7" s="524">
        <v>68</v>
      </c>
      <c r="D7" s="528"/>
    </row>
    <row r="8" spans="1:4" s="19" customFormat="1" ht="18.75" customHeight="1">
      <c r="A8" s="476" t="s">
        <v>72</v>
      </c>
      <c r="B8" s="477">
        <v>70</v>
      </c>
      <c r="C8" s="524">
        <v>0</v>
      </c>
      <c r="D8" s="528"/>
    </row>
    <row r="9" spans="1:4" s="19" customFormat="1" ht="18.75" customHeight="1">
      <c r="A9" s="476" t="s">
        <v>71</v>
      </c>
      <c r="B9" s="477">
        <v>70</v>
      </c>
      <c r="C9" s="524">
        <v>88.38</v>
      </c>
      <c r="D9" s="528"/>
    </row>
    <row r="10" spans="1:4" s="19" customFormat="1" ht="18.75" customHeight="1">
      <c r="A10" s="476" t="s">
        <v>70</v>
      </c>
      <c r="B10" s="477">
        <v>70</v>
      </c>
      <c r="C10" s="524">
        <v>25.97</v>
      </c>
      <c r="D10" s="528"/>
    </row>
    <row r="11" spans="1:4" s="19" customFormat="1" ht="18.75" customHeight="1">
      <c r="A11" s="476" t="s">
        <v>69</v>
      </c>
      <c r="B11" s="477">
        <v>70</v>
      </c>
      <c r="C11" s="524">
        <v>75</v>
      </c>
      <c r="D11" s="528"/>
    </row>
    <row r="12" spans="1:4" s="19" customFormat="1" ht="18.75" customHeight="1">
      <c r="A12" s="476" t="s">
        <v>68</v>
      </c>
      <c r="B12" s="477">
        <v>70</v>
      </c>
      <c r="C12" s="524">
        <v>9.92</v>
      </c>
      <c r="D12" s="528"/>
    </row>
    <row r="13" spans="1:4" s="19" customFormat="1" ht="18.75" customHeight="1">
      <c r="A13" s="476" t="s">
        <v>67</v>
      </c>
      <c r="B13" s="477">
        <v>70</v>
      </c>
      <c r="C13" s="524">
        <v>75</v>
      </c>
      <c r="D13" s="528"/>
    </row>
    <row r="14" spans="1:4" s="19" customFormat="1" ht="18.75" customHeight="1">
      <c r="A14" s="476" t="s">
        <v>66</v>
      </c>
      <c r="B14" s="477">
        <v>70</v>
      </c>
      <c r="C14" s="524">
        <v>126</v>
      </c>
      <c r="D14" s="528"/>
    </row>
    <row r="15" spans="1:4" ht="18.75" customHeight="1">
      <c r="A15" s="476" t="s">
        <v>74</v>
      </c>
      <c r="B15" s="477">
        <v>70</v>
      </c>
      <c r="C15" s="524">
        <v>105.04</v>
      </c>
      <c r="D15" s="528"/>
    </row>
    <row r="16" spans="1:4" ht="18.75" customHeight="1">
      <c r="A16" s="476" t="s">
        <v>490</v>
      </c>
      <c r="B16" s="477">
        <v>70</v>
      </c>
      <c r="C16" s="524">
        <v>64</v>
      </c>
      <c r="D16" s="528"/>
    </row>
    <row r="17" spans="1:4" ht="18.75" customHeight="1">
      <c r="A17" s="476" t="s">
        <v>491</v>
      </c>
      <c r="B17" s="477">
        <v>70</v>
      </c>
      <c r="C17" s="524">
        <v>64</v>
      </c>
      <c r="D17" s="528"/>
    </row>
    <row r="18" spans="1:4" ht="18.75" customHeight="1">
      <c r="A18" s="476" t="s">
        <v>492</v>
      </c>
      <c r="B18" s="477">
        <v>70</v>
      </c>
      <c r="C18" s="524">
        <v>64</v>
      </c>
      <c r="D18" s="528"/>
    </row>
    <row r="19" spans="1:4" ht="18.75" customHeight="1">
      <c r="A19" s="476"/>
      <c r="B19" s="476"/>
      <c r="C19" s="523"/>
      <c r="D19" s="527"/>
    </row>
    <row r="20" spans="1:4" s="19" customFormat="1" ht="18.75" customHeight="1">
      <c r="A20" s="476"/>
      <c r="B20" s="476"/>
      <c r="C20" s="523"/>
      <c r="D20" s="527"/>
    </row>
    <row r="21" spans="1:4" ht="18.75" customHeight="1">
      <c r="A21" s="30" t="s">
        <v>43</v>
      </c>
      <c r="B21" s="530">
        <v>840</v>
      </c>
      <c r="C21" s="525">
        <v>765.31</v>
      </c>
      <c r="D21" s="529"/>
    </row>
  </sheetData>
  <phoneticPr fontId="0" type="noConversion"/>
  <printOptions horizontalCentered="1" verticalCentered="1"/>
  <pageMargins left="0.75" right="0.75" top="1" bottom="1" header="0.5" footer="0.5"/>
  <pageSetup orientation="portrait" horizontalDpi="4294967292" verticalDpi="300" r:id="rId1"/>
  <headerFooter alignWithMargins="0">
    <oddHeader>&amp;C&amp;"Arial,Bold"&amp;12 23 POSTAGE&amp;R&amp;D</oddHead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"/>
  <sheetViews>
    <sheetView zoomScaleNormal="100" workbookViewId="0"/>
  </sheetViews>
  <sheetFormatPr defaultRowHeight="18.75" customHeight="1"/>
  <cols>
    <col min="1" max="1" width="50.42578125" style="21" customWidth="1"/>
    <col min="2" max="2" width="15.5703125" style="22" bestFit="1" customWidth="1"/>
    <col min="3" max="3" width="14.140625" style="24" customWidth="1"/>
    <col min="4" max="16384" width="9.140625" style="15"/>
  </cols>
  <sheetData>
    <row r="1" spans="1:4" s="19" customFormat="1" ht="18.75" customHeight="1" thickBot="1">
      <c r="A1" s="120" t="s">
        <v>496</v>
      </c>
      <c r="B1" s="121"/>
      <c r="C1" s="122"/>
    </row>
    <row r="2" spans="1:4" ht="18.75" customHeight="1">
      <c r="A2" s="60"/>
      <c r="B2" s="41"/>
      <c r="C2" s="114"/>
    </row>
    <row r="3" spans="1:4" s="19" customFormat="1" ht="18.75" customHeight="1">
      <c r="A3" s="537" t="s">
        <v>45</v>
      </c>
      <c r="B3" s="17">
        <v>2004</v>
      </c>
      <c r="C3" s="538">
        <v>2003</v>
      </c>
      <c r="D3" s="540"/>
    </row>
    <row r="4" spans="1:4" s="50" customFormat="1" ht="18.75" customHeight="1">
      <c r="A4" s="500"/>
      <c r="B4" s="476"/>
      <c r="C4" s="539"/>
      <c r="D4" s="541"/>
    </row>
    <row r="5" spans="1:4" s="19" customFormat="1" ht="18.75" customHeight="1">
      <c r="A5" s="500"/>
      <c r="B5" s="476"/>
      <c r="C5" s="331"/>
      <c r="D5" s="542"/>
    </row>
    <row r="6" spans="1:4" ht="18.75" customHeight="1">
      <c r="A6" s="500"/>
      <c r="B6" s="544"/>
      <c r="C6" s="547">
        <v>40</v>
      </c>
      <c r="D6" s="543"/>
    </row>
    <row r="7" spans="1:4" ht="18.75" customHeight="1">
      <c r="A7" s="500" t="s">
        <v>494</v>
      </c>
      <c r="B7" s="545">
        <v>121</v>
      </c>
      <c r="C7" s="547">
        <v>75</v>
      </c>
      <c r="D7" s="543"/>
    </row>
    <row r="8" spans="1:4" ht="18.75" customHeight="1">
      <c r="A8" s="500"/>
      <c r="B8" s="545"/>
      <c r="C8" s="547">
        <v>500</v>
      </c>
      <c r="D8" s="543"/>
    </row>
    <row r="9" spans="1:4" ht="18.75" customHeight="1">
      <c r="A9" s="500" t="s">
        <v>113</v>
      </c>
      <c r="B9" s="545"/>
      <c r="C9" s="547">
        <v>75</v>
      </c>
      <c r="D9" s="543"/>
    </row>
    <row r="10" spans="1:4" ht="18.75" customHeight="1">
      <c r="A10" s="500" t="s">
        <v>497</v>
      </c>
      <c r="B10" s="545">
        <v>500</v>
      </c>
      <c r="C10" s="547">
        <v>100</v>
      </c>
      <c r="D10" s="543"/>
    </row>
    <row r="11" spans="1:4" ht="18.75" customHeight="1">
      <c r="A11" s="500" t="s">
        <v>498</v>
      </c>
      <c r="B11" s="545">
        <v>200</v>
      </c>
      <c r="C11" s="547">
        <v>350</v>
      </c>
      <c r="D11" s="543"/>
    </row>
    <row r="12" spans="1:4" ht="18.75" customHeight="1">
      <c r="A12" s="500" t="s">
        <v>114</v>
      </c>
      <c r="B12" s="545">
        <v>400</v>
      </c>
      <c r="C12" s="547">
        <v>90</v>
      </c>
      <c r="D12" s="543"/>
    </row>
    <row r="13" spans="1:4" ht="18.75" customHeight="1">
      <c r="A13" s="500" t="s">
        <v>115</v>
      </c>
      <c r="B13" s="545">
        <v>60</v>
      </c>
      <c r="C13" s="547">
        <v>75</v>
      </c>
      <c r="D13" s="543"/>
    </row>
    <row r="14" spans="1:4" ht="18.75" customHeight="1">
      <c r="A14" s="500" t="s">
        <v>495</v>
      </c>
      <c r="B14" s="545">
        <v>645</v>
      </c>
      <c r="C14" s="547">
        <v>40</v>
      </c>
      <c r="D14" s="543"/>
    </row>
    <row r="15" spans="1:4" ht="18.75" customHeight="1">
      <c r="A15" s="500"/>
      <c r="B15" s="545"/>
      <c r="C15" s="547"/>
      <c r="D15" s="323"/>
    </row>
    <row r="16" spans="1:4" ht="18.75" customHeight="1">
      <c r="A16" s="500" t="s">
        <v>557</v>
      </c>
      <c r="B16" s="545"/>
      <c r="C16" s="547"/>
      <c r="D16" s="323"/>
    </row>
    <row r="17" spans="1:4" ht="18.75" customHeight="1">
      <c r="A17" s="500"/>
      <c r="B17" s="545"/>
      <c r="C17" s="547"/>
      <c r="D17" s="323"/>
    </row>
    <row r="18" spans="1:4" ht="18.75" customHeight="1">
      <c r="A18" s="500"/>
      <c r="B18" s="545"/>
      <c r="C18" s="548"/>
      <c r="D18" s="323"/>
    </row>
    <row r="19" spans="1:4" ht="18.75" customHeight="1" thickBot="1">
      <c r="A19" s="501"/>
      <c r="B19" s="546"/>
      <c r="C19" s="548"/>
      <c r="D19" s="543"/>
    </row>
    <row r="20" spans="1:4" s="19" customFormat="1" ht="18.75" customHeight="1" thickBot="1">
      <c r="A20" s="151" t="s">
        <v>43</v>
      </c>
      <c r="B20" s="383">
        <v>1926</v>
      </c>
      <c r="C20" s="517">
        <f>SUM(C5:C19)</f>
        <v>1345</v>
      </c>
      <c r="D20" s="171"/>
    </row>
  </sheetData>
  <phoneticPr fontId="0" type="noConversion"/>
  <printOptions horizontalCentered="1" verticalCentered="1"/>
  <pageMargins left="0.75" right="0.75" top="1" bottom="1" header="0.5" footer="0.5"/>
  <pageSetup orientation="portrait" horizontalDpi="4294967292" verticalDpi="300" r:id="rId1"/>
  <headerFooter alignWithMargins="0">
    <oddHeader>&amp;C&amp;"Arial,Bold"&amp;12 24 DUES
&amp;R&amp;D</oddHead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0"/>
  <sheetViews>
    <sheetView zoomScaleNormal="100" workbookViewId="0"/>
  </sheetViews>
  <sheetFormatPr defaultRowHeight="18.75" customHeight="1"/>
  <cols>
    <col min="1" max="1" width="50.42578125" style="21" customWidth="1"/>
    <col min="2" max="2" width="15.5703125" style="22" bestFit="1" customWidth="1"/>
    <col min="3" max="3" width="14.140625" style="24" customWidth="1"/>
    <col min="4" max="16384" width="9.140625" style="15"/>
  </cols>
  <sheetData>
    <row r="1" spans="1:3" s="19" customFormat="1" ht="18.75" customHeight="1" thickBot="1">
      <c r="A1" s="120" t="s">
        <v>499</v>
      </c>
      <c r="B1" s="250"/>
      <c r="C1" s="251"/>
    </row>
    <row r="2" spans="1:3" ht="18.75" customHeight="1">
      <c r="A2" s="60"/>
      <c r="B2" s="252"/>
      <c r="C2" s="253"/>
    </row>
    <row r="3" spans="1:3" s="19" customFormat="1" ht="18.75" customHeight="1">
      <c r="A3" s="53" t="s">
        <v>45</v>
      </c>
      <c r="B3" s="18">
        <v>2004</v>
      </c>
      <c r="C3" s="54">
        <v>2003</v>
      </c>
    </row>
    <row r="4" spans="1:3" s="50" customFormat="1" ht="18.75" customHeight="1">
      <c r="A4" s="55"/>
      <c r="B4" s="49"/>
      <c r="C4" s="436"/>
    </row>
    <row r="5" spans="1:3" s="19" customFormat="1" ht="18.75" customHeight="1">
      <c r="A5" s="53"/>
      <c r="B5" s="18"/>
      <c r="C5" s="54"/>
    </row>
    <row r="6" spans="1:3" s="19" customFormat="1" ht="18.75" customHeight="1">
      <c r="A6" s="231" t="s">
        <v>257</v>
      </c>
      <c r="B6" s="148">
        <v>1600</v>
      </c>
      <c r="C6" s="116">
        <v>2000</v>
      </c>
    </row>
    <row r="7" spans="1:3" s="19" customFormat="1" ht="18.75" customHeight="1">
      <c r="A7" s="231" t="s">
        <v>258</v>
      </c>
      <c r="B7" s="148">
        <v>200</v>
      </c>
      <c r="C7" s="116">
        <v>200</v>
      </c>
    </row>
    <row r="8" spans="1:3" ht="18.75" customHeight="1">
      <c r="A8" s="231" t="s">
        <v>259</v>
      </c>
      <c r="B8" s="148">
        <v>45</v>
      </c>
      <c r="C8" s="116">
        <v>50</v>
      </c>
    </row>
    <row r="9" spans="1:3" ht="18.75" customHeight="1">
      <c r="A9" s="231" t="s">
        <v>260</v>
      </c>
      <c r="B9" s="148">
        <v>750</v>
      </c>
      <c r="C9" s="116">
        <v>750</v>
      </c>
    </row>
    <row r="10" spans="1:3" ht="18.75" customHeight="1">
      <c r="A10" s="231" t="s">
        <v>261</v>
      </c>
      <c r="B10" s="148"/>
      <c r="C10" s="116">
        <v>800</v>
      </c>
    </row>
    <row r="11" spans="1:3" ht="18.75" customHeight="1">
      <c r="A11" s="231" t="s">
        <v>262</v>
      </c>
      <c r="B11" s="148"/>
      <c r="C11" s="116">
        <v>50</v>
      </c>
    </row>
    <row r="12" spans="1:3" ht="18.75" customHeight="1">
      <c r="A12" s="231" t="s">
        <v>263</v>
      </c>
      <c r="B12" s="148">
        <v>250</v>
      </c>
      <c r="C12" s="116">
        <v>200</v>
      </c>
    </row>
    <row r="13" spans="1:3" ht="18.75" customHeight="1">
      <c r="A13" s="231" t="s">
        <v>264</v>
      </c>
      <c r="B13" s="148">
        <v>300</v>
      </c>
      <c r="C13" s="116">
        <v>300</v>
      </c>
    </row>
    <row r="14" spans="1:3" ht="18.75" customHeight="1">
      <c r="A14" s="231" t="s">
        <v>265</v>
      </c>
      <c r="B14" s="148">
        <v>600</v>
      </c>
      <c r="C14" s="116">
        <v>600</v>
      </c>
    </row>
    <row r="15" spans="1:3" ht="18.75" customHeight="1">
      <c r="A15" s="181"/>
      <c r="B15" s="14"/>
      <c r="C15" s="116"/>
    </row>
    <row r="16" spans="1:3" ht="18.75" customHeight="1">
      <c r="A16" s="181"/>
      <c r="B16" s="14"/>
      <c r="C16" s="116"/>
    </row>
    <row r="17" spans="1:3" ht="18.75" customHeight="1">
      <c r="A17" s="181"/>
      <c r="B17" s="14"/>
      <c r="C17" s="116"/>
    </row>
    <row r="18" spans="1:3" s="19" customFormat="1" ht="18.75" customHeight="1">
      <c r="A18" s="53" t="s">
        <v>102</v>
      </c>
      <c r="B18" s="20"/>
      <c r="C18" s="157">
        <f>SUM(C6:C17)</f>
        <v>4950</v>
      </c>
    </row>
    <row r="19" spans="1:3" ht="18.75" customHeight="1" thickBot="1">
      <c r="A19" s="248"/>
      <c r="B19" s="192"/>
      <c r="C19" s="249"/>
    </row>
    <row r="20" spans="1:3" ht="18.75" customHeight="1" thickBot="1">
      <c r="A20" s="193" t="s">
        <v>43</v>
      </c>
      <c r="B20" s="399">
        <f>SUM(B6:B19)</f>
        <v>3745</v>
      </c>
      <c r="C20" s="194">
        <f>SUM(C18:C19)</f>
        <v>4950</v>
      </c>
    </row>
  </sheetData>
  <phoneticPr fontId="0" type="noConversion"/>
  <printOptions horizontalCentered="1" verticalCentered="1"/>
  <pageMargins left="0.75" right="0.75" top="1" bottom="1" header="0.5" footer="0.5"/>
  <pageSetup orientation="portrait" horizontalDpi="4294967292" verticalDpi="300" r:id="rId1"/>
  <headerFooter alignWithMargins="0">
    <oddHeader>&amp;C&amp;"Arial,Bold"&amp;12 25 VOLUNTEER RECOGNITION&amp;R&amp;D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"/>
  <sheetViews>
    <sheetView zoomScaleNormal="100" workbookViewId="0"/>
  </sheetViews>
  <sheetFormatPr defaultRowHeight="18.75" customHeight="1"/>
  <cols>
    <col min="1" max="1" width="50.42578125" style="21" customWidth="1"/>
    <col min="2" max="2" width="15.5703125" style="22" bestFit="1" customWidth="1"/>
    <col min="3" max="3" width="14.140625" style="24" customWidth="1"/>
    <col min="4" max="16384" width="9.140625" style="15"/>
  </cols>
  <sheetData>
    <row r="1" spans="1:3" s="19" customFormat="1" ht="18.75" customHeight="1" thickBot="1">
      <c r="A1" s="66" t="s">
        <v>536</v>
      </c>
      <c r="B1" s="67">
        <v>2402000</v>
      </c>
      <c r="C1" s="46"/>
    </row>
    <row r="2" spans="1:3" ht="18.75" customHeight="1">
      <c r="A2" s="60"/>
      <c r="B2" s="41"/>
      <c r="C2" s="114"/>
    </row>
    <row r="3" spans="1:3" s="19" customFormat="1" ht="18.75" customHeight="1">
      <c r="A3" s="53" t="s">
        <v>45</v>
      </c>
      <c r="B3" s="18">
        <v>2004</v>
      </c>
      <c r="C3" s="54">
        <v>2003</v>
      </c>
    </row>
    <row r="4" spans="1:3" s="19" customFormat="1" ht="18.75" customHeight="1">
      <c r="A4" s="55"/>
      <c r="B4" s="49"/>
      <c r="C4" s="54"/>
    </row>
    <row r="5" spans="1:3" s="19" customFormat="1" ht="18.75" customHeight="1">
      <c r="A5" s="53"/>
      <c r="B5" s="20"/>
      <c r="C5" s="155"/>
    </row>
    <row r="6" spans="1:3" s="19" customFormat="1" ht="18.75" customHeight="1">
      <c r="A6" s="57" t="s">
        <v>63</v>
      </c>
      <c r="B6" s="14">
        <v>65083.47</v>
      </c>
      <c r="C6" s="110">
        <v>65083.47</v>
      </c>
    </row>
    <row r="7" spans="1:3" ht="18.75" customHeight="1">
      <c r="A7" s="57" t="s">
        <v>64</v>
      </c>
      <c r="B7" s="14">
        <v>19589.29</v>
      </c>
      <c r="C7" s="110">
        <v>19589.27</v>
      </c>
    </row>
    <row r="8" spans="1:3" ht="18.75" customHeight="1">
      <c r="A8" s="57"/>
      <c r="B8" s="14"/>
      <c r="C8" s="110"/>
    </row>
    <row r="9" spans="1:3" ht="18.75" customHeight="1">
      <c r="A9" s="57"/>
      <c r="B9" s="14"/>
      <c r="C9" s="110"/>
    </row>
    <row r="10" spans="1:3" ht="18.75" customHeight="1">
      <c r="A10" s="51"/>
      <c r="B10" s="14"/>
      <c r="C10" s="110"/>
    </row>
    <row r="11" spans="1:3" ht="18.75" customHeight="1" thickBot="1">
      <c r="A11" s="62"/>
      <c r="B11" s="38"/>
      <c r="C11" s="113"/>
    </row>
    <row r="12" spans="1:3" s="19" customFormat="1" ht="18.75" customHeight="1" thickBot="1">
      <c r="A12" s="43" t="s">
        <v>43</v>
      </c>
      <c r="B12" s="432">
        <f>SUM(B6:B11)</f>
        <v>84672.760000000009</v>
      </c>
      <c r="C12" s="45">
        <f>SUM(C6:C11)</f>
        <v>84672.74</v>
      </c>
    </row>
  </sheetData>
  <phoneticPr fontId="0" type="noConversion"/>
  <printOptions horizontalCentered="1" verticalCentered="1"/>
  <pageMargins left="0.75" right="0.75" top="1" bottom="1" header="0.5" footer="0.5"/>
  <pageSetup scale="99" orientation="portrait" horizontalDpi="4294967292" verticalDpi="300" r:id="rId1"/>
  <headerFooter alignWithMargins="0">
    <oddHeader xml:space="preserve">&amp;C&amp;"Arial,Bold"2 APPARATUS PAYMENTS&amp;R&amp;D
</oddHead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8"/>
  <sheetViews>
    <sheetView zoomScale="75" workbookViewId="0"/>
  </sheetViews>
  <sheetFormatPr defaultRowHeight="12.75"/>
  <cols>
    <col min="1" max="1" width="24.5703125" bestFit="1" customWidth="1"/>
    <col min="2" max="2" width="14.42578125" bestFit="1" customWidth="1"/>
    <col min="3" max="3" width="10.7109375" bestFit="1" customWidth="1"/>
    <col min="4" max="4" width="9.42578125" bestFit="1" customWidth="1"/>
    <col min="5" max="5" width="13.140625" customWidth="1"/>
    <col min="6" max="6" width="20.7109375" bestFit="1" customWidth="1"/>
    <col min="7" max="7" width="15.28515625" customWidth="1"/>
    <col min="8" max="8" width="16.28515625" customWidth="1"/>
    <col min="9" max="9" width="14.5703125" customWidth="1"/>
    <col min="10" max="10" width="11.5703125" customWidth="1"/>
    <col min="11" max="11" width="14.140625" customWidth="1"/>
    <col min="12" max="12" width="20.7109375" bestFit="1" customWidth="1"/>
    <col min="13" max="13" width="20.42578125" bestFit="1" customWidth="1"/>
    <col min="19" max="19" width="23" bestFit="1" customWidth="1"/>
    <col min="20" max="20" width="17" bestFit="1" customWidth="1"/>
    <col min="21" max="21" width="17.5703125" bestFit="1" customWidth="1"/>
  </cols>
  <sheetData>
    <row r="1" spans="1:21" ht="13.5" thickBot="1"/>
    <row r="2" spans="1:21" ht="16.5" thickBot="1">
      <c r="A2" s="151" t="s">
        <v>381</v>
      </c>
      <c r="B2" s="22"/>
      <c r="C2" s="15"/>
      <c r="D2" s="15"/>
      <c r="E2" s="24"/>
      <c r="F2" s="24"/>
      <c r="G2" s="15"/>
      <c r="H2" s="24"/>
      <c r="I2" s="82"/>
      <c r="J2" s="341"/>
      <c r="K2" s="342"/>
      <c r="L2" s="24"/>
      <c r="M2" s="24"/>
      <c r="N2" s="24"/>
      <c r="O2" s="24"/>
      <c r="P2" s="24"/>
      <c r="Q2" s="24"/>
      <c r="R2" s="24"/>
      <c r="S2" s="15"/>
      <c r="T2" s="15"/>
      <c r="U2" s="15"/>
    </row>
    <row r="3" spans="1:21" ht="15.75">
      <c r="A3" s="343" t="s">
        <v>359</v>
      </c>
      <c r="B3" s="344" t="s">
        <v>382</v>
      </c>
      <c r="C3" s="345" t="s">
        <v>203</v>
      </c>
      <c r="D3" s="344" t="s">
        <v>360</v>
      </c>
      <c r="E3" s="344" t="s">
        <v>361</v>
      </c>
      <c r="F3" s="346" t="s">
        <v>365</v>
      </c>
      <c r="G3" s="344" t="s">
        <v>367</v>
      </c>
      <c r="H3" s="344" t="s">
        <v>383</v>
      </c>
      <c r="I3" s="346" t="s">
        <v>369</v>
      </c>
      <c r="J3" s="347" t="s">
        <v>384</v>
      </c>
      <c r="K3" s="348" t="s">
        <v>385</v>
      </c>
      <c r="L3" s="349" t="s">
        <v>3</v>
      </c>
      <c r="M3" s="134"/>
      <c r="N3" s="350"/>
    </row>
    <row r="4" spans="1:21" ht="15.75">
      <c r="A4" s="145" t="s">
        <v>440</v>
      </c>
      <c r="B4" s="20" t="s">
        <v>386</v>
      </c>
      <c r="C4" s="25">
        <v>25.85</v>
      </c>
      <c r="D4" s="126">
        <v>26</v>
      </c>
      <c r="E4" s="351">
        <v>60</v>
      </c>
      <c r="F4" s="68">
        <f>+C4*D4*E4</f>
        <v>40326</v>
      </c>
      <c r="G4" s="25">
        <f t="shared" ref="G4:G13" si="0">+F4*6.2%</f>
        <v>2500.212</v>
      </c>
      <c r="H4" s="25">
        <f t="shared" ref="H4:H14" si="1">+F4*1.42%</f>
        <v>572.62919999999997</v>
      </c>
      <c r="I4" s="25">
        <v>56</v>
      </c>
      <c r="J4" s="25">
        <v>243</v>
      </c>
      <c r="K4" s="148">
        <v>50</v>
      </c>
      <c r="L4" s="116">
        <f t="shared" ref="L4:L13" si="2">SUM(F4:K4)</f>
        <v>43747.841200000003</v>
      </c>
      <c r="M4" s="24"/>
      <c r="N4" s="136"/>
    </row>
    <row r="5" spans="1:21" ht="15.75">
      <c r="A5" s="145" t="s">
        <v>441</v>
      </c>
      <c r="B5" s="20" t="s">
        <v>387</v>
      </c>
      <c r="C5" s="25">
        <v>23.76</v>
      </c>
      <c r="D5" s="126">
        <v>26</v>
      </c>
      <c r="E5" s="351">
        <v>80</v>
      </c>
      <c r="F5" s="68">
        <f t="shared" ref="F5:F13" si="3">+C5*D5*E5</f>
        <v>49420.800000000003</v>
      </c>
      <c r="G5" s="25">
        <f t="shared" si="0"/>
        <v>3064.0896000000002</v>
      </c>
      <c r="H5" s="25">
        <f t="shared" si="1"/>
        <v>701.77535999999998</v>
      </c>
      <c r="I5" s="25">
        <v>56</v>
      </c>
      <c r="J5" s="25">
        <v>243</v>
      </c>
      <c r="K5" s="148">
        <v>3733.56</v>
      </c>
      <c r="L5" s="116">
        <f t="shared" si="2"/>
        <v>57219.22496</v>
      </c>
      <c r="M5" s="24"/>
      <c r="N5" s="136"/>
    </row>
    <row r="6" spans="1:21" ht="15.75">
      <c r="A6" s="145" t="s">
        <v>442</v>
      </c>
      <c r="B6" s="30" t="s">
        <v>388</v>
      </c>
      <c r="C6" s="25">
        <v>14.56</v>
      </c>
      <c r="D6" s="126">
        <v>26</v>
      </c>
      <c r="E6" s="351">
        <v>40</v>
      </c>
      <c r="F6" s="25">
        <f t="shared" si="3"/>
        <v>15142.4</v>
      </c>
      <c r="G6" s="25">
        <f t="shared" si="0"/>
        <v>938.8288</v>
      </c>
      <c r="H6" s="25">
        <f t="shared" si="1"/>
        <v>215.02207999999999</v>
      </c>
      <c r="I6" s="25">
        <v>56</v>
      </c>
      <c r="J6" s="25">
        <v>243</v>
      </c>
      <c r="K6" s="352"/>
      <c r="L6" s="116">
        <f t="shared" si="2"/>
        <v>16595.25088</v>
      </c>
      <c r="M6" s="31"/>
      <c r="N6" s="136"/>
    </row>
    <row r="7" spans="1:21" ht="15.75">
      <c r="A7" s="145" t="s">
        <v>389</v>
      </c>
      <c r="B7" s="30" t="s">
        <v>390</v>
      </c>
      <c r="C7" s="25">
        <v>16.829999999999998</v>
      </c>
      <c r="D7" s="126">
        <v>26</v>
      </c>
      <c r="E7" s="351">
        <v>80</v>
      </c>
      <c r="F7" s="68">
        <f t="shared" si="3"/>
        <v>35006.399999999994</v>
      </c>
      <c r="G7" s="25">
        <f t="shared" si="0"/>
        <v>2170.3967999999995</v>
      </c>
      <c r="H7" s="25">
        <f t="shared" si="1"/>
        <v>497.09087999999991</v>
      </c>
      <c r="I7" s="25">
        <v>56</v>
      </c>
      <c r="J7" s="25">
        <v>243</v>
      </c>
      <c r="K7" s="148">
        <v>3733.56</v>
      </c>
      <c r="L7" s="116">
        <f t="shared" si="2"/>
        <v>41706.447679999997</v>
      </c>
      <c r="M7" s="31"/>
      <c r="N7" s="136"/>
    </row>
    <row r="8" spans="1:21" ht="15.75">
      <c r="A8" s="145" t="s">
        <v>544</v>
      </c>
      <c r="B8" s="30" t="s">
        <v>391</v>
      </c>
      <c r="C8" s="25">
        <v>10.5</v>
      </c>
      <c r="D8" s="126">
        <v>26</v>
      </c>
      <c r="E8" s="351">
        <v>80</v>
      </c>
      <c r="F8" s="68">
        <f t="shared" si="3"/>
        <v>21840</v>
      </c>
      <c r="G8" s="25">
        <f t="shared" si="0"/>
        <v>1354.08</v>
      </c>
      <c r="H8" s="25">
        <f t="shared" si="1"/>
        <v>310.12799999999999</v>
      </c>
      <c r="I8" s="25">
        <v>56</v>
      </c>
      <c r="J8" s="25">
        <v>243</v>
      </c>
      <c r="K8" s="148">
        <v>3733.56</v>
      </c>
      <c r="L8" s="116">
        <f t="shared" si="2"/>
        <v>27536.768000000004</v>
      </c>
      <c r="M8" s="31"/>
      <c r="N8" s="136"/>
    </row>
    <row r="9" spans="1:21" ht="15.75">
      <c r="A9" s="145" t="s">
        <v>439</v>
      </c>
      <c r="B9" s="30" t="s">
        <v>392</v>
      </c>
      <c r="C9" s="25">
        <v>12.25</v>
      </c>
      <c r="D9" s="126">
        <v>26</v>
      </c>
      <c r="E9" s="351">
        <v>40</v>
      </c>
      <c r="F9" s="25">
        <f t="shared" si="3"/>
        <v>12740</v>
      </c>
      <c r="G9" s="25">
        <f t="shared" si="0"/>
        <v>789.88</v>
      </c>
      <c r="H9" s="25">
        <f t="shared" si="1"/>
        <v>180.90799999999999</v>
      </c>
      <c r="I9" s="25">
        <v>56</v>
      </c>
      <c r="J9" s="25">
        <v>18.399999999999999</v>
      </c>
      <c r="K9" s="352"/>
      <c r="L9" s="116">
        <f t="shared" si="2"/>
        <v>13785.187999999998</v>
      </c>
      <c r="M9" s="31"/>
      <c r="N9" s="136"/>
    </row>
    <row r="10" spans="1:21" ht="15.75">
      <c r="A10" s="145" t="s">
        <v>443</v>
      </c>
      <c r="B10" s="30" t="s">
        <v>393</v>
      </c>
      <c r="C10" s="25">
        <v>12.25</v>
      </c>
      <c r="D10" s="126">
        <v>26</v>
      </c>
      <c r="E10" s="351">
        <v>40</v>
      </c>
      <c r="F10" s="25">
        <f t="shared" si="3"/>
        <v>12740</v>
      </c>
      <c r="G10" s="25">
        <f t="shared" si="0"/>
        <v>789.88</v>
      </c>
      <c r="H10" s="25">
        <f t="shared" si="1"/>
        <v>180.90799999999999</v>
      </c>
      <c r="I10" s="25">
        <v>56</v>
      </c>
      <c r="J10" s="25">
        <v>18.399999999999999</v>
      </c>
      <c r="K10" s="352"/>
      <c r="L10" s="116">
        <f t="shared" si="2"/>
        <v>13785.187999999998</v>
      </c>
      <c r="M10" s="31"/>
      <c r="N10" s="136"/>
    </row>
    <row r="11" spans="1:21" ht="15.75">
      <c r="A11" s="353"/>
      <c r="B11" s="30" t="s">
        <v>394</v>
      </c>
      <c r="C11" s="25">
        <v>10.28</v>
      </c>
      <c r="D11" s="126">
        <v>26</v>
      </c>
      <c r="E11" s="351">
        <v>100</v>
      </c>
      <c r="F11" s="25">
        <f t="shared" si="3"/>
        <v>26727.999999999996</v>
      </c>
      <c r="G11" s="25">
        <f t="shared" si="0"/>
        <v>1657.1359999999997</v>
      </c>
      <c r="H11" s="25">
        <f t="shared" si="1"/>
        <v>379.53759999999994</v>
      </c>
      <c r="I11" s="25">
        <v>56</v>
      </c>
      <c r="J11" s="25">
        <v>243</v>
      </c>
      <c r="K11" s="352"/>
      <c r="L11" s="116">
        <f t="shared" si="2"/>
        <v>29063.673599999995</v>
      </c>
      <c r="M11" s="31"/>
      <c r="N11" s="136"/>
    </row>
    <row r="12" spans="1:21" ht="15.75">
      <c r="A12" s="353"/>
      <c r="B12" s="30" t="s">
        <v>395</v>
      </c>
      <c r="C12" s="549">
        <v>7.43</v>
      </c>
      <c r="D12" s="126">
        <v>26</v>
      </c>
      <c r="E12" s="351">
        <v>216</v>
      </c>
      <c r="F12" s="25">
        <f t="shared" si="3"/>
        <v>41726.880000000005</v>
      </c>
      <c r="G12" s="25">
        <f t="shared" si="0"/>
        <v>2587.0665600000002</v>
      </c>
      <c r="H12" s="25">
        <f t="shared" si="1"/>
        <v>592.52169600000002</v>
      </c>
      <c r="I12" s="25">
        <v>56</v>
      </c>
      <c r="J12" s="25">
        <v>243</v>
      </c>
      <c r="K12" s="352"/>
      <c r="L12" s="116">
        <f t="shared" si="2"/>
        <v>45205.468256000007</v>
      </c>
      <c r="M12" s="31"/>
      <c r="N12" s="136"/>
      <c r="O12" s="136"/>
      <c r="P12" s="136"/>
      <c r="Q12" s="136"/>
      <c r="R12" s="136"/>
      <c r="S12" s="31"/>
      <c r="T12" s="31"/>
      <c r="U12" s="31"/>
    </row>
    <row r="13" spans="1:21" ht="15.75">
      <c r="A13" s="145" t="s">
        <v>545</v>
      </c>
      <c r="B13" s="30" t="s">
        <v>396</v>
      </c>
      <c r="C13" s="25">
        <v>45</v>
      </c>
      <c r="D13" s="126">
        <v>26</v>
      </c>
      <c r="E13" s="351">
        <v>16</v>
      </c>
      <c r="F13" s="25">
        <f t="shared" si="3"/>
        <v>18720</v>
      </c>
      <c r="G13" s="25">
        <f t="shared" si="0"/>
        <v>1160.6400000000001</v>
      </c>
      <c r="H13" s="25">
        <f t="shared" si="1"/>
        <v>265.82399999999996</v>
      </c>
      <c r="I13" s="25">
        <v>56</v>
      </c>
      <c r="J13" s="25">
        <v>243</v>
      </c>
      <c r="K13" s="352"/>
      <c r="L13" s="116">
        <f t="shared" si="2"/>
        <v>20445.464</v>
      </c>
      <c r="M13" s="31"/>
      <c r="N13" s="136"/>
      <c r="O13" s="136"/>
      <c r="P13" s="136"/>
      <c r="Q13" s="136"/>
      <c r="R13" s="136"/>
      <c r="S13" s="31"/>
      <c r="T13" s="31"/>
      <c r="U13" s="31"/>
    </row>
    <row r="14" spans="1:21" ht="15.75" thickBot="1">
      <c r="A14" s="145"/>
      <c r="B14" s="126"/>
      <c r="C14" s="126"/>
      <c r="D14" s="126"/>
      <c r="E14" s="351" t="s">
        <v>444</v>
      </c>
      <c r="F14" s="63">
        <f>SUM(F4:F13)</f>
        <v>274390.48</v>
      </c>
      <c r="G14" s="126"/>
      <c r="H14" s="25">
        <f t="shared" si="1"/>
        <v>3896.3448159999994</v>
      </c>
      <c r="I14" s="126"/>
      <c r="J14" s="354"/>
      <c r="K14" s="355"/>
      <c r="L14" s="233"/>
      <c r="M14" s="31"/>
      <c r="N14" s="136"/>
      <c r="O14" s="136"/>
      <c r="P14" s="136"/>
      <c r="Q14" s="136"/>
      <c r="R14" s="136"/>
      <c r="S14" s="31"/>
      <c r="T14" s="31"/>
      <c r="U14" s="31"/>
    </row>
    <row r="15" spans="1:21" ht="16.5" thickBot="1">
      <c r="A15" s="149"/>
      <c r="B15" s="150"/>
      <c r="C15" s="150"/>
      <c r="D15" s="150"/>
      <c r="E15" s="356"/>
      <c r="F15" s="357">
        <f>+F4+F5+F7+F8</f>
        <v>146593.20000000001</v>
      </c>
      <c r="G15" s="358"/>
      <c r="H15" s="59"/>
      <c r="I15" s="612" t="s">
        <v>397</v>
      </c>
      <c r="J15" s="359"/>
      <c r="K15" s="360">
        <f>SUM(K4:K14)</f>
        <v>11250.68</v>
      </c>
      <c r="L15" s="390">
        <f>SUM(L4:L14)</f>
        <v>309090.51457599999</v>
      </c>
      <c r="M15" s="31"/>
      <c r="N15" s="136"/>
      <c r="O15" s="136"/>
      <c r="P15" s="136"/>
      <c r="Q15" s="136"/>
      <c r="R15" s="136"/>
      <c r="S15" s="361"/>
      <c r="T15" s="31"/>
      <c r="U15" s="31"/>
    </row>
    <row r="16" spans="1:21" ht="16.5" thickBot="1">
      <c r="A16" s="31"/>
      <c r="B16" s="31"/>
      <c r="C16" s="31"/>
      <c r="D16" s="31"/>
      <c r="E16" s="136"/>
      <c r="F16" s="362" t="s">
        <v>398</v>
      </c>
      <c r="G16" s="363"/>
      <c r="H16" s="136"/>
      <c r="I16" s="31"/>
      <c r="J16" s="364"/>
      <c r="K16" s="365"/>
      <c r="L16" s="136"/>
      <c r="M16" s="31"/>
      <c r="N16" s="136"/>
      <c r="O16" s="136"/>
      <c r="P16" s="136"/>
      <c r="Q16" s="136"/>
      <c r="R16" s="136"/>
      <c r="U16" s="31"/>
    </row>
    <row r="17" spans="1:21" ht="15.75" thickBot="1">
      <c r="A17" s="31"/>
      <c r="B17" s="31"/>
      <c r="C17" s="31"/>
      <c r="D17" s="31"/>
      <c r="E17" s="136"/>
      <c r="F17" s="136"/>
      <c r="G17" s="31"/>
      <c r="H17" s="136"/>
      <c r="I17" s="31"/>
      <c r="J17" s="364"/>
      <c r="K17" s="365"/>
      <c r="L17" s="136"/>
      <c r="R17" s="136"/>
      <c r="U17" s="31"/>
    </row>
    <row r="18" spans="1:21" ht="16.5" thickBot="1">
      <c r="A18" s="705" t="s">
        <v>399</v>
      </c>
      <c r="B18" s="706"/>
      <c r="C18" s="366"/>
      <c r="D18" s="366"/>
      <c r="E18" s="367"/>
      <c r="F18" s="395"/>
      <c r="G18" s="15"/>
      <c r="H18" s="136"/>
      <c r="I18" s="31"/>
      <c r="J18" s="364"/>
      <c r="K18" s="365"/>
      <c r="L18" s="136"/>
      <c r="R18" s="136"/>
      <c r="U18" s="31"/>
    </row>
    <row r="19" spans="1:21" ht="21" thickBot="1">
      <c r="A19" s="368" t="s">
        <v>400</v>
      </c>
      <c r="B19" s="369"/>
      <c r="C19" s="369"/>
      <c r="D19" s="369"/>
      <c r="E19" s="369"/>
      <c r="F19" s="396">
        <f>SUM('26 PAYROLL FFS'!O80,'26 PAYROLL LT'!O29)</f>
        <v>19803.985600000004</v>
      </c>
      <c r="G19" s="393"/>
      <c r="I19" s="701">
        <f>SUM('26 PAYROLL FFS'!U77,'26 PAYROLL ADMIN'!L15,'26 PAYROLL LT'!U29,'26 PAYROLL ADMIN'!F26)</f>
        <v>931086.3906360002</v>
      </c>
      <c r="J19" s="702"/>
      <c r="K19" s="433" t="s">
        <v>401</v>
      </c>
      <c r="L19" s="370"/>
      <c r="M19" s="371"/>
      <c r="R19" s="136"/>
      <c r="U19" s="31"/>
    </row>
    <row r="20" spans="1:21" ht="21" thickBot="1">
      <c r="A20" s="145" t="s">
        <v>402</v>
      </c>
      <c r="B20" s="126"/>
      <c r="C20" s="126"/>
      <c r="D20" s="126"/>
      <c r="E20" s="126"/>
      <c r="F20" s="372">
        <f>F15*4%</f>
        <v>5863.728000000001</v>
      </c>
      <c r="G20" s="394"/>
      <c r="I20" s="707">
        <f>-SUM('26 PAYROLL FFS'!T77,'26 PAYROLL ADMIN'!K15,'26 PAYROLL LT'!T27)</f>
        <v>-67254.079999999987</v>
      </c>
      <c r="J20" s="708"/>
      <c r="K20" s="435" t="s">
        <v>403</v>
      </c>
      <c r="L20" s="373"/>
      <c r="M20" s="371"/>
      <c r="N20" s="136"/>
      <c r="O20" s="136"/>
      <c r="P20" s="136"/>
      <c r="Q20" s="136"/>
      <c r="R20" s="136"/>
      <c r="S20" s="31"/>
      <c r="T20" s="31"/>
      <c r="U20" s="31"/>
    </row>
    <row r="21" spans="1:21" ht="21" thickBot="1">
      <c r="A21" s="709" t="s">
        <v>404</v>
      </c>
      <c r="B21" s="710"/>
      <c r="C21" s="710"/>
      <c r="D21" s="710"/>
      <c r="E21" s="126"/>
      <c r="F21" s="116"/>
      <c r="G21" s="31"/>
      <c r="I21" s="703">
        <v>-14672.64</v>
      </c>
      <c r="J21" s="704"/>
      <c r="K21" s="611" t="s">
        <v>609</v>
      </c>
      <c r="L21" s="373"/>
      <c r="M21" s="371"/>
      <c r="N21" s="136"/>
      <c r="O21" s="136"/>
      <c r="P21" s="136"/>
      <c r="Q21" s="136"/>
      <c r="R21" s="136"/>
      <c r="S21" s="31"/>
      <c r="T21" s="31"/>
      <c r="U21" s="31"/>
    </row>
    <row r="22" spans="1:21" ht="21" thickBot="1">
      <c r="A22" s="57" t="s">
        <v>406</v>
      </c>
      <c r="B22" s="23"/>
      <c r="C22" s="23"/>
      <c r="D22" s="23"/>
      <c r="E22" s="126"/>
      <c r="F22" s="116">
        <v>900</v>
      </c>
      <c r="G22" s="31"/>
      <c r="H22" s="136"/>
      <c r="I22" s="701">
        <f>SUM(I19:I21)</f>
        <v>849159.67063600023</v>
      </c>
      <c r="J22" s="702"/>
      <c r="K22" s="434" t="s">
        <v>405</v>
      </c>
      <c r="L22" s="374"/>
      <c r="M22" s="31"/>
      <c r="N22" s="136"/>
      <c r="O22" s="136"/>
      <c r="P22" s="136"/>
      <c r="Q22" s="136"/>
      <c r="R22" s="136"/>
      <c r="S22" s="31"/>
      <c r="T22" s="31"/>
      <c r="U22" s="31"/>
    </row>
    <row r="23" spans="1:21" ht="15">
      <c r="A23" s="57" t="s">
        <v>407</v>
      </c>
      <c r="B23" s="23"/>
      <c r="C23" s="23"/>
      <c r="D23" s="23"/>
      <c r="E23" s="126" t="s">
        <v>408</v>
      </c>
      <c r="F23" s="116">
        <f>15*19</f>
        <v>285</v>
      </c>
      <c r="I23" s="31"/>
      <c r="J23" s="364"/>
      <c r="K23" s="365"/>
      <c r="L23" s="136"/>
    </row>
    <row r="24" spans="1:21" ht="15.75" thickBot="1">
      <c r="A24" s="57"/>
      <c r="B24" s="23"/>
      <c r="C24" s="23"/>
      <c r="D24" s="23"/>
      <c r="E24" s="126"/>
      <c r="F24" s="239"/>
    </row>
    <row r="25" spans="1:21" ht="16.5" thickBot="1">
      <c r="A25" s="145" t="s">
        <v>539</v>
      </c>
      <c r="B25" s="126" t="s">
        <v>540</v>
      </c>
      <c r="C25" s="126"/>
      <c r="D25" s="126"/>
      <c r="E25" s="376"/>
      <c r="F25" s="567">
        <v>1680</v>
      </c>
      <c r="H25" s="375" t="s">
        <v>409</v>
      </c>
      <c r="I25" s="711">
        <v>478690.33</v>
      </c>
      <c r="J25" s="712"/>
    </row>
    <row r="26" spans="1:21" ht="16.5" thickBot="1">
      <c r="A26" s="377"/>
      <c r="B26" s="59"/>
      <c r="C26" s="59"/>
      <c r="D26" s="356"/>
      <c r="E26" s="378" t="s">
        <v>3</v>
      </c>
      <c r="F26" s="397">
        <f>SUM(F19:F25)</f>
        <v>28532.713600000003</v>
      </c>
      <c r="H26" s="145" t="s">
        <v>410</v>
      </c>
      <c r="I26" s="713">
        <v>158674.88</v>
      </c>
      <c r="J26" s="714"/>
    </row>
    <row r="27" spans="1:21" ht="15">
      <c r="H27" s="145"/>
      <c r="I27" s="715">
        <f>SUM(I25:I26)</f>
        <v>637365.21</v>
      </c>
      <c r="J27" s="714"/>
    </row>
    <row r="28" spans="1:21" ht="15.75" thickBot="1">
      <c r="H28" s="149" t="s">
        <v>411</v>
      </c>
      <c r="I28" s="716">
        <v>68827.199999999997</v>
      </c>
      <c r="J28" s="717"/>
    </row>
  </sheetData>
  <mergeCells count="10">
    <mergeCell ref="I25:J25"/>
    <mergeCell ref="I26:J26"/>
    <mergeCell ref="I27:J27"/>
    <mergeCell ref="I28:J28"/>
    <mergeCell ref="I22:J22"/>
    <mergeCell ref="I21:J21"/>
    <mergeCell ref="A18:B18"/>
    <mergeCell ref="I19:J19"/>
    <mergeCell ref="I20:J20"/>
    <mergeCell ref="A21:D21"/>
  </mergeCells>
  <phoneticPr fontId="0" type="noConversion"/>
  <pageMargins left="0.75" right="0.75" top="1" bottom="1" header="0.5" footer="0.5"/>
  <pageSetup scale="65" orientation="landscape" horizontalDpi="4294967293" r:id="rId1"/>
  <headerFooter alignWithMargins="0">
    <oddHeader>&amp;C&amp;"Arial Black,Regular"26 Payroll Admin&amp;R&amp;D</oddHead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0"/>
  <sheetViews>
    <sheetView zoomScale="75" workbookViewId="0"/>
  </sheetViews>
  <sheetFormatPr defaultColWidth="8.85546875" defaultRowHeight="12.75"/>
  <cols>
    <col min="1" max="1" width="30" style="619" customWidth="1"/>
    <col min="2" max="2" width="11.7109375" style="653" customWidth="1"/>
    <col min="3" max="3" width="8.140625" style="653" customWidth="1"/>
    <col min="4" max="4" width="4.7109375" style="654" customWidth="1"/>
    <col min="5" max="5" width="6" style="654" customWidth="1"/>
    <col min="6" max="6" width="11.7109375" style="653" customWidth="1"/>
    <col min="7" max="7" width="8.85546875" style="653" customWidth="1"/>
    <col min="8" max="8" width="4.5703125" style="654" customWidth="1"/>
    <col min="9" max="9" width="8" style="654" customWidth="1"/>
    <col min="10" max="10" width="11.7109375" style="653" customWidth="1"/>
    <col min="11" max="11" width="11.28515625" style="653" customWidth="1"/>
    <col min="12" max="12" width="6.85546875" style="654" customWidth="1"/>
    <col min="13" max="13" width="5.28515625" style="654" customWidth="1"/>
    <col min="14" max="14" width="10.42578125" style="653" customWidth="1"/>
    <col min="15" max="15" width="12.5703125" style="653" customWidth="1"/>
    <col min="16" max="16" width="11" style="653" customWidth="1"/>
    <col min="17" max="19" width="8.85546875" style="653" customWidth="1"/>
    <col min="20" max="20" width="11.42578125" style="653" customWidth="1"/>
    <col min="21" max="21" width="12.7109375" style="653" customWidth="1"/>
    <col min="22" max="16384" width="8.85546875" style="619"/>
  </cols>
  <sheetData>
    <row r="1" spans="1:21">
      <c r="A1" s="613" t="s">
        <v>359</v>
      </c>
      <c r="B1" s="614" t="s">
        <v>417</v>
      </c>
      <c r="C1" s="614" t="s">
        <v>203</v>
      </c>
      <c r="D1" s="615" t="s">
        <v>360</v>
      </c>
      <c r="E1" s="615" t="s">
        <v>361</v>
      </c>
      <c r="F1" s="616" t="s">
        <v>362</v>
      </c>
      <c r="G1" s="616" t="s">
        <v>363</v>
      </c>
      <c r="H1" s="615" t="s">
        <v>360</v>
      </c>
      <c r="I1" s="615" t="s">
        <v>364</v>
      </c>
      <c r="J1" s="616" t="s">
        <v>365</v>
      </c>
      <c r="K1" s="614" t="s">
        <v>3</v>
      </c>
      <c r="L1" s="617" t="s">
        <v>366</v>
      </c>
      <c r="M1" s="618" t="s">
        <v>360</v>
      </c>
      <c r="N1" s="616" t="s">
        <v>365</v>
      </c>
      <c r="O1" s="616" t="s">
        <v>3</v>
      </c>
      <c r="P1" s="616" t="s">
        <v>367</v>
      </c>
      <c r="Q1" s="616" t="s">
        <v>368</v>
      </c>
      <c r="R1" s="616" t="s">
        <v>369</v>
      </c>
      <c r="S1" s="616" t="s">
        <v>370</v>
      </c>
      <c r="T1" s="616" t="s">
        <v>18</v>
      </c>
      <c r="U1" s="614" t="s">
        <v>190</v>
      </c>
    </row>
    <row r="2" spans="1:21">
      <c r="A2" s="613" t="s">
        <v>371</v>
      </c>
      <c r="B2" s="620">
        <v>10.95</v>
      </c>
      <c r="C2" s="620">
        <v>10.95</v>
      </c>
      <c r="D2" s="621">
        <v>4</v>
      </c>
      <c r="E2" s="621">
        <v>106</v>
      </c>
      <c r="F2" s="620">
        <f>+C2*D2*E2</f>
        <v>4642.7999999999993</v>
      </c>
      <c r="G2" s="620">
        <v>16.425000000000001</v>
      </c>
      <c r="H2" s="621">
        <v>4</v>
      </c>
      <c r="I2" s="621">
        <v>6</v>
      </c>
      <c r="J2" s="620">
        <f>+G2*H2*I2</f>
        <v>394.20000000000005</v>
      </c>
      <c r="K2" s="622">
        <f>+F2+J2</f>
        <v>5036.9999999999991</v>
      </c>
      <c r="L2" s="623">
        <v>6</v>
      </c>
      <c r="M2" s="624">
        <v>4</v>
      </c>
      <c r="N2" s="625">
        <f>+G2*M2*L2</f>
        <v>394.20000000000005</v>
      </c>
      <c r="O2" s="626">
        <f>+K2+N2</f>
        <v>5431.1999999999989</v>
      </c>
      <c r="P2" s="627">
        <f>+O2*6.2%</f>
        <v>336.73439999999994</v>
      </c>
      <c r="Q2" s="628">
        <f>+O2*1.45%</f>
        <v>78.75239999999998</v>
      </c>
      <c r="R2" s="628">
        <v>56</v>
      </c>
      <c r="S2" s="628">
        <v>243</v>
      </c>
      <c r="T2" s="628">
        <v>3733.56</v>
      </c>
      <c r="U2" s="629">
        <f>SUM(O2:T2)</f>
        <v>9879.246799999999</v>
      </c>
    </row>
    <row r="3" spans="1:21">
      <c r="A3" s="630" t="s">
        <v>602</v>
      </c>
      <c r="B3" s="631"/>
      <c r="C3" s="631">
        <v>11.5</v>
      </c>
      <c r="D3" s="632">
        <v>7</v>
      </c>
      <c r="E3" s="632">
        <v>106</v>
      </c>
      <c r="F3" s="620">
        <f>+C3*D3*E3</f>
        <v>8533</v>
      </c>
      <c r="G3" s="620">
        <v>16.425000000000001</v>
      </c>
      <c r="H3" s="632">
        <v>7</v>
      </c>
      <c r="I3" s="632">
        <v>6</v>
      </c>
      <c r="J3" s="620">
        <f>+G3*H3*I3</f>
        <v>689.85</v>
      </c>
      <c r="K3" s="622">
        <f>+F3+J3</f>
        <v>9222.85</v>
      </c>
      <c r="L3" s="633">
        <v>6</v>
      </c>
      <c r="M3" s="634">
        <v>7</v>
      </c>
      <c r="N3" s="625">
        <f>+G3*M3*L3</f>
        <v>689.85</v>
      </c>
      <c r="O3" s="626">
        <f>+K3+N3</f>
        <v>9912.7000000000007</v>
      </c>
      <c r="P3" s="627">
        <f>+O3*6.2%</f>
        <v>614.5874</v>
      </c>
      <c r="Q3" s="628">
        <f>+O3*1.45%</f>
        <v>143.73415</v>
      </c>
      <c r="R3" s="631"/>
      <c r="S3" s="631"/>
      <c r="T3" s="631"/>
      <c r="U3" s="629">
        <f>SUM(O3:T3)</f>
        <v>10671.021550000001</v>
      </c>
    </row>
    <row r="4" spans="1:21">
      <c r="A4" s="613" t="s">
        <v>583</v>
      </c>
      <c r="B4" s="620"/>
      <c r="C4" s="620">
        <v>12.2</v>
      </c>
      <c r="D4" s="621">
        <v>15</v>
      </c>
      <c r="E4" s="621">
        <v>106</v>
      </c>
      <c r="F4" s="620">
        <f>+C4*D4*E4</f>
        <v>19398</v>
      </c>
      <c r="G4" s="620">
        <v>16.425000000000001</v>
      </c>
      <c r="H4" s="621">
        <v>15</v>
      </c>
      <c r="I4" s="621">
        <v>6</v>
      </c>
      <c r="J4" s="620">
        <f>+G4*H4*I4</f>
        <v>1478.25</v>
      </c>
      <c r="K4" s="622">
        <f>+F4+J4</f>
        <v>20876.25</v>
      </c>
      <c r="L4" s="623">
        <v>6</v>
      </c>
      <c r="M4" s="624">
        <v>15</v>
      </c>
      <c r="N4" s="625">
        <f>+G4*M4*L4</f>
        <v>1478.25</v>
      </c>
      <c r="O4" s="626">
        <f>+K4+N4</f>
        <v>22354.5</v>
      </c>
      <c r="P4" s="627">
        <f>+O4*6.2%</f>
        <v>1385.979</v>
      </c>
      <c r="Q4" s="628">
        <f>+O4*1.45%</f>
        <v>324.14024999999998</v>
      </c>
      <c r="R4" s="620"/>
      <c r="S4" s="620"/>
      <c r="T4" s="620"/>
      <c r="U4" s="629">
        <f>SUM(O4:T4)</f>
        <v>24064.61925</v>
      </c>
    </row>
    <row r="5" spans="1:21" ht="13.5" thickBot="1">
      <c r="A5" s="635"/>
      <c r="B5" s="636"/>
      <c r="C5" s="636"/>
      <c r="D5" s="637"/>
      <c r="E5" s="637"/>
      <c r="F5" s="636"/>
      <c r="G5" s="636"/>
      <c r="H5" s="637"/>
      <c r="I5" s="637"/>
      <c r="J5" s="638">
        <f>SUM(J2:J4)</f>
        <v>2562.3000000000002</v>
      </c>
      <c r="K5" s="639"/>
      <c r="L5" s="640"/>
      <c r="M5" s="641"/>
      <c r="N5" s="642">
        <f>SUM(N2:N4)</f>
        <v>2562.3000000000002</v>
      </c>
      <c r="O5" s="643">
        <f>SUM(O2:O4)</f>
        <v>37698.400000000001</v>
      </c>
      <c r="P5" s="636"/>
      <c r="Q5" s="636"/>
      <c r="R5" s="636"/>
      <c r="S5" s="636"/>
      <c r="T5" s="636"/>
      <c r="U5" s="644">
        <f>SUM(U2:U4)</f>
        <v>44614.887600000002</v>
      </c>
    </row>
    <row r="7" spans="1:21">
      <c r="A7" s="613" t="s">
        <v>375</v>
      </c>
      <c r="B7" s="620">
        <v>10.95</v>
      </c>
      <c r="C7" s="620">
        <v>10.95</v>
      </c>
      <c r="D7" s="621">
        <v>4</v>
      </c>
      <c r="E7" s="621">
        <v>106</v>
      </c>
      <c r="F7" s="620">
        <f>+C7*D7*E7</f>
        <v>4642.7999999999993</v>
      </c>
      <c r="G7" s="620">
        <v>16.425000000000001</v>
      </c>
      <c r="H7" s="621">
        <v>4</v>
      </c>
      <c r="I7" s="621">
        <v>6</v>
      </c>
      <c r="J7" s="620">
        <f>+G7*H7*I7</f>
        <v>394.20000000000005</v>
      </c>
      <c r="K7" s="622">
        <f>+F7+J7</f>
        <v>5036.9999999999991</v>
      </c>
      <c r="L7" s="623">
        <v>6</v>
      </c>
      <c r="M7" s="624">
        <v>4</v>
      </c>
      <c r="N7" s="620">
        <f>+G7*L7*M7</f>
        <v>394.20000000000005</v>
      </c>
      <c r="O7" s="645">
        <f>+K7+N7</f>
        <v>5431.1999999999989</v>
      </c>
      <c r="P7" s="620">
        <f>+O7*6.2%</f>
        <v>336.73439999999994</v>
      </c>
      <c r="Q7" s="620">
        <f>+O7*1.45%</f>
        <v>78.75239999999998</v>
      </c>
      <c r="R7" s="620">
        <v>56</v>
      </c>
      <c r="S7" s="620">
        <v>243</v>
      </c>
      <c r="T7" s="620">
        <v>3733.56</v>
      </c>
      <c r="U7" s="646">
        <f>SUM(O7:T7)</f>
        <v>9879.246799999999</v>
      </c>
    </row>
    <row r="8" spans="1:21">
      <c r="A8" s="647" t="s">
        <v>603</v>
      </c>
      <c r="B8" s="648"/>
      <c r="C8" s="620">
        <v>11.5</v>
      </c>
      <c r="D8" s="649">
        <v>7</v>
      </c>
      <c r="E8" s="649">
        <v>106</v>
      </c>
      <c r="F8" s="620">
        <f>+C8*D8*E8</f>
        <v>8533</v>
      </c>
      <c r="G8" s="620">
        <v>16.425000000000001</v>
      </c>
      <c r="H8" s="649">
        <v>7</v>
      </c>
      <c r="I8" s="649">
        <v>6</v>
      </c>
      <c r="J8" s="620">
        <f>+G8*H8*I8</f>
        <v>689.85</v>
      </c>
      <c r="K8" s="622">
        <f>+F8+J8</f>
        <v>9222.85</v>
      </c>
      <c r="L8" s="634">
        <v>6</v>
      </c>
      <c r="M8" s="634">
        <v>7</v>
      </c>
      <c r="N8" s="620">
        <f>+G8*L8*M8</f>
        <v>689.85000000000014</v>
      </c>
      <c r="O8" s="645">
        <f>+K8+N8</f>
        <v>9912.7000000000007</v>
      </c>
      <c r="P8" s="620">
        <f>+O8*6.2%</f>
        <v>614.5874</v>
      </c>
      <c r="Q8" s="620">
        <f>+O8*1.45%</f>
        <v>143.73415</v>
      </c>
      <c r="R8" s="650"/>
      <c r="S8" s="650"/>
      <c r="T8" s="650"/>
      <c r="U8" s="646">
        <f>SUM(O8:T8)</f>
        <v>10671.021550000001</v>
      </c>
    </row>
    <row r="9" spans="1:21">
      <c r="A9" s="647" t="s">
        <v>604</v>
      </c>
      <c r="B9" s="648"/>
      <c r="C9" s="620">
        <v>11.88</v>
      </c>
      <c r="D9" s="649">
        <v>4</v>
      </c>
      <c r="E9" s="651">
        <v>106</v>
      </c>
      <c r="F9" s="620">
        <f>+C9*D9*E9</f>
        <v>5037.12</v>
      </c>
      <c r="G9" s="620">
        <v>16.425000000000001</v>
      </c>
      <c r="H9" s="649">
        <v>4</v>
      </c>
      <c r="I9" s="649">
        <v>6</v>
      </c>
      <c r="J9" s="620">
        <f>+G9*H9*I9</f>
        <v>394.20000000000005</v>
      </c>
      <c r="K9" s="622">
        <f>+F9+J9</f>
        <v>5431.32</v>
      </c>
      <c r="L9" s="634">
        <v>6</v>
      </c>
      <c r="M9" s="634">
        <v>4</v>
      </c>
      <c r="N9" s="620">
        <f>+G9*L9*M9</f>
        <v>394.20000000000005</v>
      </c>
      <c r="O9" s="645">
        <f>+K9+N9</f>
        <v>5825.5199999999995</v>
      </c>
      <c r="P9" s="620">
        <f>+O9*6.2%</f>
        <v>361.18223999999998</v>
      </c>
      <c r="Q9" s="620">
        <f>+O9*1.45%</f>
        <v>84.470039999999983</v>
      </c>
      <c r="R9" s="650"/>
      <c r="S9" s="650"/>
      <c r="T9" s="650"/>
      <c r="U9" s="646">
        <f>SUM(O9:T9)</f>
        <v>6271.1722799999998</v>
      </c>
    </row>
    <row r="10" spans="1:21" ht="13.5" thickBot="1">
      <c r="A10" s="613" t="s">
        <v>376</v>
      </c>
      <c r="B10" s="620"/>
      <c r="C10" s="620">
        <v>12.2</v>
      </c>
      <c r="D10" s="621">
        <v>11</v>
      </c>
      <c r="E10" s="652">
        <v>106</v>
      </c>
      <c r="F10" s="620">
        <f>+C10*D10*E10</f>
        <v>14225.199999999999</v>
      </c>
      <c r="G10" s="620">
        <v>16.425000000000001</v>
      </c>
      <c r="H10" s="621">
        <v>11</v>
      </c>
      <c r="I10" s="621">
        <v>6</v>
      </c>
      <c r="J10" s="620">
        <f>+G10*H10*I10</f>
        <v>1084.0500000000002</v>
      </c>
      <c r="K10" s="622">
        <f>+F10+J10</f>
        <v>15309.25</v>
      </c>
      <c r="L10" s="623">
        <v>6</v>
      </c>
      <c r="M10" s="624">
        <v>11</v>
      </c>
      <c r="N10" s="620">
        <f>+G10*L10*M10</f>
        <v>1084.0500000000002</v>
      </c>
      <c r="O10" s="645">
        <f>+K10+N10</f>
        <v>16393.3</v>
      </c>
      <c r="P10" s="620">
        <f>+O10*6.2%</f>
        <v>1016.3846</v>
      </c>
      <c r="Q10" s="620">
        <f>+O10*1.45%</f>
        <v>237.70284999999998</v>
      </c>
      <c r="R10" s="620"/>
      <c r="S10" s="620"/>
      <c r="T10" s="620"/>
      <c r="U10" s="646">
        <f>SUM(O10:T10)</f>
        <v>17647.387450000002</v>
      </c>
    </row>
    <row r="11" spans="1:21" ht="13.5" thickBot="1">
      <c r="F11" s="636"/>
      <c r="G11" s="655"/>
      <c r="J11" s="656">
        <f>SUM(J7:J10)</f>
        <v>2562.3000000000002</v>
      </c>
      <c r="K11" s="639"/>
      <c r="M11" s="657"/>
      <c r="N11" s="656">
        <f>SUM(N7:N10)</f>
        <v>2562.3000000000002</v>
      </c>
      <c r="O11" s="658">
        <f>SUM(O7:O10)</f>
        <v>37562.720000000001</v>
      </c>
      <c r="P11" s="655"/>
      <c r="Q11" s="655"/>
      <c r="R11" s="655"/>
      <c r="S11" s="655"/>
      <c r="T11" s="655"/>
      <c r="U11" s="659">
        <f>SUM(U7:U10)</f>
        <v>44468.828079999999</v>
      </c>
    </row>
    <row r="13" spans="1:21">
      <c r="A13" s="613" t="s">
        <v>377</v>
      </c>
      <c r="B13" s="620">
        <v>10.95</v>
      </c>
      <c r="C13" s="620">
        <v>10.95</v>
      </c>
      <c r="D13" s="621">
        <v>4</v>
      </c>
      <c r="E13" s="621">
        <v>106</v>
      </c>
      <c r="F13" s="620">
        <f>+C13*D13*E13</f>
        <v>4642.7999999999993</v>
      </c>
      <c r="G13" s="620">
        <v>16.425000000000001</v>
      </c>
      <c r="H13" s="621">
        <v>4</v>
      </c>
      <c r="I13" s="621">
        <v>6</v>
      </c>
      <c r="J13" s="620">
        <f>+G13*H13*I13</f>
        <v>394.20000000000005</v>
      </c>
      <c r="K13" s="622">
        <f>+F13+J13</f>
        <v>5036.9999999999991</v>
      </c>
      <c r="L13" s="623">
        <v>6</v>
      </c>
      <c r="M13" s="624">
        <v>4</v>
      </c>
      <c r="N13" s="620">
        <f>+G13*L13*M13</f>
        <v>394.20000000000005</v>
      </c>
      <c r="O13" s="645">
        <f>+K13+N13</f>
        <v>5431.1999999999989</v>
      </c>
      <c r="P13" s="620">
        <f>+O13*6.2%</f>
        <v>336.73439999999994</v>
      </c>
      <c r="Q13" s="620">
        <f>+O13*1.45%</f>
        <v>78.75239999999998</v>
      </c>
      <c r="R13" s="620">
        <v>56</v>
      </c>
      <c r="S13" s="620">
        <v>243</v>
      </c>
      <c r="T13" s="620">
        <v>3733.56</v>
      </c>
      <c r="U13" s="646">
        <f>SUM(O13:T13)</f>
        <v>9879.246799999999</v>
      </c>
    </row>
    <row r="14" spans="1:21">
      <c r="A14" s="647" t="s">
        <v>603</v>
      </c>
      <c r="B14" s="648"/>
      <c r="C14" s="620">
        <v>11.5</v>
      </c>
      <c r="D14" s="649">
        <v>7</v>
      </c>
      <c r="E14" s="649">
        <v>106</v>
      </c>
      <c r="F14" s="620">
        <f>+C14*D14*E14</f>
        <v>8533</v>
      </c>
      <c r="G14" s="620">
        <v>16.425000000000001</v>
      </c>
      <c r="H14" s="649">
        <v>7</v>
      </c>
      <c r="I14" s="649">
        <v>6</v>
      </c>
      <c r="J14" s="620">
        <f>+G14*H14*I14</f>
        <v>689.85</v>
      </c>
      <c r="K14" s="622">
        <f>+F14+J14</f>
        <v>9222.85</v>
      </c>
      <c r="L14" s="649">
        <v>6</v>
      </c>
      <c r="M14" s="649">
        <v>7</v>
      </c>
      <c r="N14" s="620">
        <f>+G14*L14*M14</f>
        <v>689.85000000000014</v>
      </c>
      <c r="O14" s="645">
        <f>+K14+N14</f>
        <v>9912.7000000000007</v>
      </c>
      <c r="P14" s="620">
        <f>+O14*6.2%</f>
        <v>614.5874</v>
      </c>
      <c r="Q14" s="620">
        <f>+O14*1.45%</f>
        <v>143.73415</v>
      </c>
      <c r="R14" s="650"/>
      <c r="S14" s="650"/>
      <c r="T14" s="650"/>
      <c r="U14" s="646">
        <f>SUM(O14:T14)</f>
        <v>10671.021550000001</v>
      </c>
    </row>
    <row r="15" spans="1:21">
      <c r="A15" s="647" t="s">
        <v>606</v>
      </c>
      <c r="B15" s="648"/>
      <c r="C15" s="620">
        <v>11.88</v>
      </c>
      <c r="D15" s="649">
        <v>7</v>
      </c>
      <c r="E15" s="649">
        <v>106</v>
      </c>
      <c r="F15" s="620">
        <f>+C15*D15*E15</f>
        <v>8814.9600000000009</v>
      </c>
      <c r="G15" s="620">
        <v>16.425000000000001</v>
      </c>
      <c r="H15" s="649">
        <v>7</v>
      </c>
      <c r="I15" s="649">
        <v>6</v>
      </c>
      <c r="J15" s="620">
        <f>+G15*H15*I15</f>
        <v>689.85</v>
      </c>
      <c r="K15" s="622">
        <f>+F15+J15</f>
        <v>9504.8100000000013</v>
      </c>
      <c r="L15" s="649">
        <v>6</v>
      </c>
      <c r="M15" s="649">
        <v>7</v>
      </c>
      <c r="N15" s="620">
        <f>+G15*L15*M15</f>
        <v>689.85000000000014</v>
      </c>
      <c r="O15" s="645">
        <f>+K15+N15</f>
        <v>10194.660000000002</v>
      </c>
      <c r="P15" s="620">
        <f>+O15*6.2%</f>
        <v>632.06892000000005</v>
      </c>
      <c r="Q15" s="620">
        <f>+O15*1.45%</f>
        <v>147.82257000000001</v>
      </c>
      <c r="R15" s="650"/>
      <c r="S15" s="650"/>
      <c r="T15" s="650"/>
      <c r="U15" s="646">
        <f>SUM(O15:T15)</f>
        <v>10974.551490000002</v>
      </c>
    </row>
    <row r="16" spans="1:21" ht="13.5" thickBot="1">
      <c r="A16" s="613" t="s">
        <v>605</v>
      </c>
      <c r="B16" s="650"/>
      <c r="C16" s="620">
        <v>12.2</v>
      </c>
      <c r="D16" s="621">
        <v>8</v>
      </c>
      <c r="E16" s="621">
        <v>106</v>
      </c>
      <c r="F16" s="620">
        <f>+C16*D16*E16</f>
        <v>10345.599999999999</v>
      </c>
      <c r="G16" s="620">
        <v>16.425000000000001</v>
      </c>
      <c r="H16" s="621">
        <v>8</v>
      </c>
      <c r="I16" s="621">
        <v>6</v>
      </c>
      <c r="J16" s="620">
        <f>+G16*H16*I16</f>
        <v>788.40000000000009</v>
      </c>
      <c r="K16" s="622">
        <f>+F16+J16</f>
        <v>11133.999999999998</v>
      </c>
      <c r="L16" s="621">
        <v>6</v>
      </c>
      <c r="M16" s="660">
        <v>8</v>
      </c>
      <c r="N16" s="620">
        <f>+G16*L16*M16</f>
        <v>788.40000000000009</v>
      </c>
      <c r="O16" s="645">
        <f>+K16+N16</f>
        <v>11922.399999999998</v>
      </c>
      <c r="P16" s="620">
        <f>+O16*6.2%</f>
        <v>739.1887999999999</v>
      </c>
      <c r="Q16" s="620">
        <f>+O16*1.45%</f>
        <v>172.87479999999996</v>
      </c>
      <c r="R16" s="620"/>
      <c r="S16" s="620"/>
      <c r="T16" s="620"/>
      <c r="U16" s="646">
        <f>SUM(O16:T16)</f>
        <v>12834.463599999997</v>
      </c>
    </row>
    <row r="17" spans="1:24" ht="13.5" thickBot="1">
      <c r="F17" s="636"/>
      <c r="G17" s="655"/>
      <c r="J17" s="656">
        <f>SUM(J13:J16)</f>
        <v>2562.3000000000002</v>
      </c>
      <c r="M17" s="657"/>
      <c r="N17" s="656">
        <f>SUM(N13:N16)</f>
        <v>2562.3000000000002</v>
      </c>
      <c r="O17" s="658">
        <f>SUM(O13:O16)</f>
        <v>37460.959999999999</v>
      </c>
      <c r="P17" s="655"/>
      <c r="Q17" s="655"/>
      <c r="R17" s="655"/>
      <c r="S17" s="655"/>
      <c r="T17" s="655"/>
      <c r="U17" s="659">
        <f>SUM(U13:U16)</f>
        <v>44359.283439999999</v>
      </c>
    </row>
    <row r="18" spans="1:24">
      <c r="B18" s="619"/>
      <c r="C18" s="619"/>
      <c r="D18" s="619"/>
      <c r="E18" s="619"/>
      <c r="F18" s="619"/>
      <c r="G18" s="619"/>
      <c r="H18" s="619"/>
      <c r="I18" s="619"/>
      <c r="J18" s="619"/>
      <c r="K18" s="619"/>
      <c r="L18" s="619"/>
      <c r="M18" s="619"/>
      <c r="N18" s="619"/>
      <c r="O18" s="619"/>
      <c r="P18" s="619"/>
      <c r="Q18" s="619"/>
      <c r="R18" s="619"/>
      <c r="S18" s="619"/>
      <c r="T18" s="619"/>
      <c r="U18" s="619"/>
    </row>
    <row r="19" spans="1:24">
      <c r="A19" s="613" t="s">
        <v>594</v>
      </c>
      <c r="B19" s="619"/>
      <c r="C19" s="619"/>
      <c r="D19" s="619"/>
      <c r="E19" s="619"/>
      <c r="F19" s="619"/>
      <c r="G19" s="619"/>
      <c r="H19" s="619"/>
      <c r="I19" s="619"/>
      <c r="J19" s="619"/>
      <c r="K19" s="619"/>
      <c r="L19" s="619"/>
      <c r="M19" s="619"/>
      <c r="N19" s="619"/>
      <c r="O19" s="619"/>
      <c r="P19" s="619"/>
      <c r="Q19" s="619"/>
      <c r="R19" s="619"/>
      <c r="S19" s="619"/>
      <c r="T19" s="619"/>
      <c r="U19" s="619"/>
    </row>
    <row r="20" spans="1:24">
      <c r="B20" s="619"/>
      <c r="C20" s="619"/>
      <c r="D20" s="619"/>
      <c r="E20" s="619"/>
      <c r="F20" s="619"/>
      <c r="G20" s="619"/>
      <c r="H20" s="619"/>
      <c r="I20" s="619"/>
      <c r="J20" s="619"/>
      <c r="K20" s="619"/>
      <c r="L20" s="619"/>
      <c r="M20" s="619"/>
      <c r="N20" s="619"/>
      <c r="O20" s="619"/>
      <c r="P20" s="619"/>
      <c r="Q20" s="619"/>
      <c r="R20" s="619"/>
      <c r="S20" s="619"/>
      <c r="T20" s="619"/>
      <c r="U20" s="619"/>
    </row>
    <row r="21" spans="1:24" s="661" customFormat="1">
      <c r="A21" s="619"/>
      <c r="B21" s="619"/>
      <c r="C21" s="619"/>
      <c r="D21" s="619"/>
      <c r="E21" s="619"/>
      <c r="F21" s="619"/>
      <c r="G21" s="619"/>
      <c r="H21" s="619"/>
      <c r="I21" s="619"/>
      <c r="J21" s="619"/>
      <c r="K21" s="619"/>
      <c r="L21" s="619"/>
      <c r="M21" s="619"/>
      <c r="N21" s="619"/>
      <c r="O21" s="619"/>
      <c r="P21" s="619"/>
      <c r="Q21" s="619"/>
      <c r="R21" s="619"/>
      <c r="S21" s="619"/>
      <c r="T21" s="619"/>
      <c r="U21" s="619"/>
      <c r="V21" s="619"/>
      <c r="W21" s="619"/>
      <c r="X21" s="619"/>
    </row>
    <row r="22" spans="1:24" s="661" customFormat="1">
      <c r="A22" s="662" t="s">
        <v>595</v>
      </c>
      <c r="B22" s="619"/>
      <c r="C22" s="619"/>
      <c r="D22" s="619"/>
      <c r="E22" s="619"/>
      <c r="F22" s="619"/>
      <c r="G22" s="619"/>
      <c r="H22" s="619"/>
      <c r="I22" s="619"/>
      <c r="J22" s="619"/>
      <c r="K22" s="619"/>
      <c r="L22" s="619"/>
      <c r="M22" s="619"/>
      <c r="N22" s="619"/>
      <c r="O22" s="619"/>
      <c r="P22" s="619"/>
      <c r="Q22" s="619"/>
      <c r="R22" s="619"/>
      <c r="S22" s="619"/>
      <c r="T22" s="619"/>
      <c r="U22" s="619"/>
      <c r="V22" s="619"/>
      <c r="W22" s="619"/>
      <c r="X22" s="619"/>
    </row>
    <row r="23" spans="1:24" s="661" customFormat="1">
      <c r="A23" s="619"/>
      <c r="B23" s="619"/>
      <c r="C23" s="619"/>
      <c r="D23" s="619"/>
      <c r="E23" s="619"/>
      <c r="F23" s="619"/>
      <c r="G23" s="619"/>
      <c r="H23" s="619"/>
      <c r="I23" s="619"/>
      <c r="J23" s="619"/>
      <c r="K23" s="619"/>
      <c r="L23" s="619"/>
      <c r="M23" s="619"/>
      <c r="N23" s="619"/>
      <c r="O23" s="619"/>
      <c r="P23" s="619"/>
      <c r="Q23" s="619"/>
      <c r="R23" s="619"/>
      <c r="S23" s="619"/>
      <c r="T23" s="619"/>
      <c r="U23" s="619"/>
      <c r="V23" s="619"/>
      <c r="W23" s="619"/>
      <c r="X23" s="619"/>
    </row>
    <row r="24" spans="1:24" s="663" customFormat="1">
      <c r="A24" s="619"/>
      <c r="B24" s="619"/>
      <c r="C24" s="619"/>
      <c r="D24" s="619"/>
      <c r="E24" s="619"/>
      <c r="F24" s="619"/>
      <c r="G24" s="619"/>
      <c r="H24" s="619"/>
      <c r="I24" s="619"/>
      <c r="J24" s="619"/>
      <c r="K24" s="619"/>
      <c r="L24" s="619"/>
      <c r="M24" s="619"/>
      <c r="N24" s="619"/>
      <c r="O24" s="619"/>
      <c r="P24" s="619"/>
      <c r="Q24" s="619"/>
      <c r="R24" s="619"/>
      <c r="S24" s="619"/>
      <c r="T24" s="619"/>
      <c r="U24" s="619"/>
      <c r="V24" s="619"/>
      <c r="W24" s="619"/>
      <c r="X24" s="619"/>
    </row>
    <row r="25" spans="1:24" s="661" customFormat="1">
      <c r="A25" s="613" t="s">
        <v>596</v>
      </c>
      <c r="B25" s="619"/>
      <c r="C25" s="619"/>
      <c r="D25" s="619"/>
      <c r="E25" s="619"/>
      <c r="F25" s="619"/>
      <c r="G25" s="619"/>
      <c r="H25" s="619"/>
      <c r="I25" s="619"/>
      <c r="J25" s="619"/>
      <c r="K25" s="619"/>
      <c r="L25" s="619"/>
      <c r="M25" s="619"/>
      <c r="N25" s="619"/>
      <c r="O25" s="619"/>
      <c r="P25" s="619"/>
      <c r="Q25" s="619"/>
      <c r="R25" s="619"/>
      <c r="S25" s="619"/>
      <c r="T25" s="619"/>
      <c r="U25" s="619"/>
      <c r="V25" s="619"/>
      <c r="W25" s="619"/>
      <c r="X25" s="619"/>
    </row>
    <row r="26" spans="1:24" s="661" customFormat="1" ht="13.5" thickBot="1">
      <c r="A26" s="619"/>
      <c r="B26" s="653"/>
      <c r="C26" s="653"/>
      <c r="D26" s="654"/>
      <c r="E26" s="654"/>
      <c r="F26" s="653"/>
      <c r="G26" s="653"/>
      <c r="H26" s="654"/>
      <c r="I26" s="654"/>
      <c r="J26" s="653"/>
      <c r="K26" s="653"/>
      <c r="L26" s="654"/>
      <c r="M26" s="654"/>
      <c r="N26" s="653"/>
      <c r="O26" s="653"/>
      <c r="P26" s="653"/>
      <c r="Q26" s="653"/>
      <c r="R26" s="653"/>
      <c r="S26" s="653"/>
      <c r="T26" s="653"/>
      <c r="U26" s="653"/>
    </row>
    <row r="27" spans="1:24" s="661" customFormat="1" ht="13.5" thickBot="1">
      <c r="A27" s="619"/>
      <c r="B27" s="653"/>
      <c r="C27" s="653"/>
      <c r="D27" s="654"/>
      <c r="E27" s="654"/>
      <c r="F27" s="653"/>
      <c r="G27" s="653"/>
      <c r="H27" s="654"/>
      <c r="I27" s="654"/>
      <c r="J27" s="653"/>
      <c r="K27" s="653"/>
      <c r="L27" s="654"/>
      <c r="M27" s="654"/>
      <c r="N27" s="653"/>
      <c r="O27" s="658">
        <f>SUM(O5,O11,O17,O19,O22,O25)</f>
        <v>112722.07999999999</v>
      </c>
      <c r="P27" s="653"/>
      <c r="Q27" s="653"/>
      <c r="R27" s="653"/>
      <c r="S27" s="664" t="s">
        <v>18</v>
      </c>
      <c r="T27" s="665">
        <f>SUM(T2,T7,T13)</f>
        <v>11200.68</v>
      </c>
      <c r="U27" s="653"/>
    </row>
    <row r="28" spans="1:24" ht="13.5" thickBot="1"/>
    <row r="29" spans="1:24" ht="13.5" thickBot="1">
      <c r="O29" s="658">
        <f>O27*4%</f>
        <v>4508.8831999999993</v>
      </c>
      <c r="T29" s="666" t="s">
        <v>3</v>
      </c>
      <c r="U29" s="659">
        <f>SUM(U5,U11,U17,U19,U22,U25)</f>
        <v>133442.99911999999</v>
      </c>
    </row>
    <row r="30" spans="1:24" ht="13.5" thickBot="1">
      <c r="O30" s="666" t="s">
        <v>543</v>
      </c>
    </row>
  </sheetData>
  <phoneticPr fontId="0" type="noConversion"/>
  <pageMargins left="0.75" right="0.75" top="1" bottom="1" header="0.5" footer="0.5"/>
  <pageSetup orientation="landscape" horizontalDpi="300" verticalDpi="300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1"/>
  <sheetViews>
    <sheetView topLeftCell="L1" zoomScale="70" workbookViewId="0">
      <selection activeCell="L1" sqref="L1"/>
    </sheetView>
  </sheetViews>
  <sheetFormatPr defaultRowHeight="12.75"/>
  <cols>
    <col min="1" max="1" width="33.28515625" customWidth="1"/>
    <col min="2" max="2" width="16.28515625" customWidth="1"/>
    <col min="3" max="3" width="12.7109375" customWidth="1"/>
    <col min="6" max="6" width="14.28515625" customWidth="1"/>
    <col min="7" max="7" width="15.42578125" customWidth="1"/>
    <col min="10" max="10" width="16.140625" customWidth="1"/>
    <col min="11" max="11" width="15.7109375" customWidth="1"/>
    <col min="14" max="14" width="14.5703125" customWidth="1"/>
    <col min="15" max="15" width="18.7109375" customWidth="1"/>
    <col min="16" max="16" width="13.28515625" customWidth="1"/>
    <col min="17" max="17" width="12.28515625" customWidth="1"/>
    <col min="18" max="18" width="11.85546875" customWidth="1"/>
    <col min="19" max="19" width="10.7109375" customWidth="1"/>
    <col min="20" max="20" width="14.28515625" customWidth="1"/>
    <col min="21" max="21" width="19.28515625" customWidth="1"/>
  </cols>
  <sheetData>
    <row r="1" spans="1:21" ht="15.75">
      <c r="A1" s="30" t="s">
        <v>359</v>
      </c>
      <c r="B1" s="17" t="s">
        <v>417</v>
      </c>
      <c r="C1" s="17" t="s">
        <v>203</v>
      </c>
      <c r="D1" s="17" t="s">
        <v>360</v>
      </c>
      <c r="E1" s="17" t="s">
        <v>361</v>
      </c>
      <c r="F1" s="20" t="s">
        <v>362</v>
      </c>
      <c r="G1" s="20" t="s">
        <v>363</v>
      </c>
      <c r="H1" s="17" t="s">
        <v>360</v>
      </c>
      <c r="I1" s="17" t="s">
        <v>364</v>
      </c>
      <c r="J1" s="20" t="s">
        <v>365</v>
      </c>
      <c r="K1" s="17" t="s">
        <v>3</v>
      </c>
      <c r="L1" s="18" t="s">
        <v>366</v>
      </c>
      <c r="M1" s="318" t="s">
        <v>360</v>
      </c>
      <c r="N1" s="20" t="s">
        <v>365</v>
      </c>
      <c r="O1" s="20" t="s">
        <v>3</v>
      </c>
      <c r="P1" s="20" t="s">
        <v>367</v>
      </c>
      <c r="Q1" s="20" t="s">
        <v>368</v>
      </c>
      <c r="R1" s="20" t="s">
        <v>369</v>
      </c>
      <c r="S1" s="20" t="s">
        <v>370</v>
      </c>
      <c r="T1" s="20" t="s">
        <v>18</v>
      </c>
      <c r="U1" s="17" t="s">
        <v>190</v>
      </c>
    </row>
    <row r="2" spans="1:21" ht="15.75">
      <c r="A2" s="30" t="s">
        <v>597</v>
      </c>
      <c r="B2" s="14">
        <v>10</v>
      </c>
      <c r="C2" s="14">
        <v>10</v>
      </c>
      <c r="D2" s="16">
        <v>4</v>
      </c>
      <c r="E2" s="16">
        <v>106</v>
      </c>
      <c r="F2" s="14">
        <f>+C2*D2*E2</f>
        <v>4240</v>
      </c>
      <c r="G2" s="14">
        <f>C2*1.5</f>
        <v>15</v>
      </c>
      <c r="H2" s="16">
        <v>4</v>
      </c>
      <c r="I2" s="16">
        <v>6</v>
      </c>
      <c r="J2" s="14">
        <f>+G2*H2*I2</f>
        <v>360</v>
      </c>
      <c r="K2" s="220">
        <f>+F2+J2</f>
        <v>4600</v>
      </c>
      <c r="L2" s="319">
        <v>6</v>
      </c>
      <c r="M2" s="320">
        <v>4</v>
      </c>
      <c r="N2" s="14">
        <f>+G2*L2*M2</f>
        <v>360</v>
      </c>
      <c r="O2" s="329">
        <f>+K2+N2</f>
        <v>4960</v>
      </c>
      <c r="P2" s="14">
        <f>+O2*6.2%</f>
        <v>307.52</v>
      </c>
      <c r="Q2" s="14">
        <f>+O2*1.45%</f>
        <v>71.92</v>
      </c>
      <c r="R2" s="14">
        <v>56</v>
      </c>
      <c r="S2" s="14">
        <v>243</v>
      </c>
      <c r="T2" s="14">
        <v>3733.56</v>
      </c>
      <c r="U2" s="379">
        <f>SUM(O2:T2)</f>
        <v>9372</v>
      </c>
    </row>
    <row r="3" spans="1:21" ht="15.75">
      <c r="A3" s="376" t="s">
        <v>584</v>
      </c>
      <c r="B3" s="38"/>
      <c r="C3" s="38">
        <v>10.3</v>
      </c>
      <c r="D3" s="37">
        <v>7</v>
      </c>
      <c r="E3" s="37">
        <v>106</v>
      </c>
      <c r="F3" s="14">
        <f>+C3*D3*E3</f>
        <v>7642.6000000000013</v>
      </c>
      <c r="G3" s="14">
        <f>C3*1.5</f>
        <v>15.450000000000001</v>
      </c>
      <c r="H3" s="37">
        <v>7</v>
      </c>
      <c r="I3" s="37">
        <v>6</v>
      </c>
      <c r="J3" s="14">
        <f>+G3*H3*I3</f>
        <v>648.90000000000009</v>
      </c>
      <c r="K3" s="220">
        <f>+F3+J3</f>
        <v>8291.5000000000018</v>
      </c>
      <c r="L3" s="595">
        <v>6</v>
      </c>
      <c r="M3" s="596">
        <v>7</v>
      </c>
      <c r="N3" s="14">
        <f>+G3*L3*M3</f>
        <v>648.9</v>
      </c>
      <c r="O3" s="329">
        <f>+K3+N3</f>
        <v>8940.4000000000015</v>
      </c>
      <c r="P3" s="14">
        <f>+O3*6.2%</f>
        <v>554.30480000000011</v>
      </c>
      <c r="Q3" s="14">
        <f>+O3*1.45%</f>
        <v>129.63580000000002</v>
      </c>
      <c r="R3" s="38"/>
      <c r="S3" s="38"/>
      <c r="T3" s="38"/>
      <c r="U3" s="379">
        <f>SUM(O3:T3)</f>
        <v>9624.3406000000014</v>
      </c>
    </row>
    <row r="4" spans="1:21" ht="15.75">
      <c r="A4" s="30" t="s">
        <v>583</v>
      </c>
      <c r="B4" s="14"/>
      <c r="C4" s="14">
        <v>10.59</v>
      </c>
      <c r="D4" s="16">
        <v>15</v>
      </c>
      <c r="E4" s="16">
        <v>106</v>
      </c>
      <c r="F4" s="14">
        <f>+C4*D4*E4</f>
        <v>16838.099999999999</v>
      </c>
      <c r="G4" s="14">
        <f>C4*1.5</f>
        <v>15.885</v>
      </c>
      <c r="H4" s="16">
        <v>15</v>
      </c>
      <c r="I4" s="16">
        <v>6</v>
      </c>
      <c r="J4" s="14">
        <f>+G4*H4*I4</f>
        <v>1429.65</v>
      </c>
      <c r="K4" s="220">
        <f>+F4+J4</f>
        <v>18267.75</v>
      </c>
      <c r="L4" s="319">
        <v>6</v>
      </c>
      <c r="M4" s="320">
        <v>15</v>
      </c>
      <c r="N4" s="14">
        <f>+G4*L4*M4</f>
        <v>1429.65</v>
      </c>
      <c r="O4" s="329">
        <f>+K4+N4</f>
        <v>19697.400000000001</v>
      </c>
      <c r="P4" s="14">
        <f>+O4*6.2%</f>
        <v>1221.2388000000001</v>
      </c>
      <c r="Q4" s="14">
        <f>+O4*1.45%</f>
        <v>285.6123</v>
      </c>
      <c r="R4" s="14"/>
      <c r="S4" s="14"/>
      <c r="T4" s="14"/>
      <c r="U4" s="379">
        <f>SUM(O4:T4)</f>
        <v>21204.251100000001</v>
      </c>
    </row>
    <row r="5" spans="1:21" ht="16.5" thickBot="1">
      <c r="A5" s="19"/>
      <c r="B5" s="22"/>
      <c r="C5" s="22"/>
      <c r="D5" s="21"/>
      <c r="E5" s="21"/>
      <c r="F5" s="22"/>
      <c r="G5" s="22"/>
      <c r="H5" s="21"/>
      <c r="I5" s="21"/>
      <c r="J5" s="597">
        <f>SUM(J2:J4)</f>
        <v>2438.5500000000002</v>
      </c>
      <c r="K5" s="80"/>
      <c r="L5" s="327"/>
      <c r="M5" s="328"/>
      <c r="N5" s="597">
        <f>SUM(N2:N4)</f>
        <v>2438.5500000000002</v>
      </c>
      <c r="O5" s="362">
        <f>SUM(O2:O4)</f>
        <v>33597.800000000003</v>
      </c>
      <c r="P5" s="22"/>
      <c r="Q5" s="22"/>
      <c r="R5" s="22"/>
      <c r="S5" s="22"/>
      <c r="T5" s="22"/>
      <c r="U5" s="598">
        <f>SUM(U2:U4)</f>
        <v>40200.591700000004</v>
      </c>
    </row>
    <row r="6" spans="1:21" ht="15.75">
      <c r="A6" s="19"/>
      <c r="B6" s="22"/>
      <c r="C6" s="22"/>
      <c r="D6" s="21"/>
      <c r="E6" s="21"/>
      <c r="F6" s="22"/>
      <c r="G6" s="22"/>
      <c r="H6" s="21"/>
      <c r="I6" s="21"/>
      <c r="J6" s="22"/>
      <c r="K6" s="80"/>
      <c r="L6" s="327"/>
      <c r="M6" s="328"/>
      <c r="N6" s="22"/>
      <c r="O6" s="333"/>
      <c r="P6" s="22"/>
      <c r="Q6" s="22"/>
      <c r="R6" s="22"/>
      <c r="S6" s="22"/>
      <c r="T6" s="22"/>
      <c r="U6" s="380"/>
    </row>
    <row r="7" spans="1:21" ht="15.75">
      <c r="A7" s="30" t="s">
        <v>373</v>
      </c>
      <c r="B7" s="14">
        <v>10</v>
      </c>
      <c r="C7" s="14">
        <v>10</v>
      </c>
      <c r="D7" s="16">
        <v>4</v>
      </c>
      <c r="E7" s="16">
        <v>106</v>
      </c>
      <c r="F7" s="14">
        <f>+C7*D7*E7</f>
        <v>4240</v>
      </c>
      <c r="G7" s="14">
        <f t="shared" ref="G7:G14" si="0">C7*1.5</f>
        <v>15</v>
      </c>
      <c r="H7" s="16">
        <v>4</v>
      </c>
      <c r="I7" s="16">
        <v>6</v>
      </c>
      <c r="J7" s="14">
        <f>+G7*H7*I7</f>
        <v>360</v>
      </c>
      <c r="K7" s="220">
        <f>+F7+J7</f>
        <v>4600</v>
      </c>
      <c r="L7" s="319">
        <v>6</v>
      </c>
      <c r="M7" s="320">
        <v>4</v>
      </c>
      <c r="N7" s="14">
        <f>+G7*L7*M7</f>
        <v>360</v>
      </c>
      <c r="O7" s="329">
        <f>+K7+N7</f>
        <v>4960</v>
      </c>
      <c r="P7" s="14">
        <f>+O7*6.2%</f>
        <v>307.52</v>
      </c>
      <c r="Q7" s="14">
        <f>+O7*1.45%</f>
        <v>71.92</v>
      </c>
      <c r="R7" s="14">
        <v>56</v>
      </c>
      <c r="S7" s="14">
        <v>243</v>
      </c>
      <c r="T7" s="14">
        <v>3733.56</v>
      </c>
      <c r="U7" s="379">
        <f>SUM(O7:T7)</f>
        <v>9372</v>
      </c>
    </row>
    <row r="8" spans="1:21" ht="15.75">
      <c r="A8" s="600" t="s">
        <v>584</v>
      </c>
      <c r="B8" s="321"/>
      <c r="C8" s="321">
        <v>10.3</v>
      </c>
      <c r="D8" s="601">
        <v>7</v>
      </c>
      <c r="E8" s="601">
        <v>106</v>
      </c>
      <c r="F8" s="14">
        <f>+C8*D8*E8</f>
        <v>7642.6000000000013</v>
      </c>
      <c r="G8" s="14">
        <f t="shared" si="0"/>
        <v>15.450000000000001</v>
      </c>
      <c r="H8" s="601">
        <v>7</v>
      </c>
      <c r="I8" s="601">
        <v>6</v>
      </c>
      <c r="J8" s="14">
        <f>+G8*H8*I8</f>
        <v>648.90000000000009</v>
      </c>
      <c r="K8" s="220">
        <f>+F8+J8</f>
        <v>8291.5000000000018</v>
      </c>
      <c r="L8" s="602">
        <v>6</v>
      </c>
      <c r="M8" s="603">
        <v>7</v>
      </c>
      <c r="N8" s="14">
        <f>+G8*L8*M8</f>
        <v>648.9</v>
      </c>
      <c r="O8" s="329">
        <f>+K8+N8</f>
        <v>8940.4000000000015</v>
      </c>
      <c r="P8" s="14">
        <f>+O8*6.2%</f>
        <v>554.30480000000011</v>
      </c>
      <c r="Q8" s="14">
        <f>+O8*1.45%</f>
        <v>129.63580000000002</v>
      </c>
      <c r="R8" s="321"/>
      <c r="S8" s="321"/>
      <c r="T8" s="321"/>
      <c r="U8" s="379">
        <f>SUM(O8:T8)</f>
        <v>9624.3406000000014</v>
      </c>
    </row>
    <row r="9" spans="1:21" ht="15.75">
      <c r="A9" s="30" t="s">
        <v>583</v>
      </c>
      <c r="B9" s="14"/>
      <c r="C9" s="14">
        <v>10.59</v>
      </c>
      <c r="D9" s="16">
        <v>15</v>
      </c>
      <c r="E9" s="16">
        <v>106</v>
      </c>
      <c r="F9" s="14">
        <f>+C9*D9*E9</f>
        <v>16838.099999999999</v>
      </c>
      <c r="G9" s="14">
        <f t="shared" si="0"/>
        <v>15.885</v>
      </c>
      <c r="H9" s="16">
        <v>15</v>
      </c>
      <c r="I9" s="16">
        <v>6</v>
      </c>
      <c r="J9" s="14">
        <f>+G9*H9*I9</f>
        <v>1429.65</v>
      </c>
      <c r="K9" s="220">
        <f>+F9+J9</f>
        <v>18267.75</v>
      </c>
      <c r="L9" s="319">
        <v>6</v>
      </c>
      <c r="M9" s="320">
        <v>15</v>
      </c>
      <c r="N9" s="14">
        <f>+G9*L9*M9</f>
        <v>1429.65</v>
      </c>
      <c r="O9" s="329">
        <f>+K9+N9</f>
        <v>19697.400000000001</v>
      </c>
      <c r="P9" s="14">
        <f>+O9*6.2%</f>
        <v>1221.2388000000001</v>
      </c>
      <c r="Q9" s="14">
        <f>+O9*1.45%</f>
        <v>285.6123</v>
      </c>
      <c r="R9" s="14"/>
      <c r="S9" s="14"/>
      <c r="T9" s="14"/>
      <c r="U9" s="379">
        <f>SUM(O9:T9)</f>
        <v>21204.251100000001</v>
      </c>
    </row>
    <row r="10" spans="1:21" ht="16.5" thickBot="1">
      <c r="A10" s="19"/>
      <c r="B10" s="22"/>
      <c r="C10" s="22"/>
      <c r="D10" s="21"/>
      <c r="E10" s="21"/>
      <c r="F10" s="22"/>
      <c r="G10" s="22"/>
      <c r="H10" s="21"/>
      <c r="I10" s="21"/>
      <c r="J10" s="597">
        <f>SUM(J7:J9)</f>
        <v>2438.5500000000002</v>
      </c>
      <c r="K10" s="80"/>
      <c r="L10" s="327"/>
      <c r="M10" s="328"/>
      <c r="N10" s="597">
        <f>SUM(N7:N9)</f>
        <v>2438.5500000000002</v>
      </c>
      <c r="O10" s="362">
        <f>SUM(O7:O9)</f>
        <v>33597.800000000003</v>
      </c>
      <c r="P10" s="22"/>
      <c r="Q10" s="22"/>
      <c r="R10" s="22"/>
      <c r="S10" s="22"/>
      <c r="T10" s="22"/>
      <c r="U10" s="598">
        <f>SUM(U7:U9)</f>
        <v>40200.591700000004</v>
      </c>
    </row>
    <row r="11" spans="1:21" ht="15.75">
      <c r="A11" s="19"/>
      <c r="B11" s="22"/>
      <c r="C11" s="22"/>
      <c r="D11" s="21"/>
      <c r="E11" s="21"/>
      <c r="F11" s="22"/>
      <c r="G11" s="22"/>
      <c r="H11" s="21"/>
      <c r="I11" s="21"/>
      <c r="J11" s="22"/>
      <c r="K11" s="80"/>
      <c r="L11" s="327"/>
      <c r="M11" s="328"/>
      <c r="N11" s="22"/>
      <c r="O11" s="333"/>
      <c r="P11" s="22"/>
      <c r="Q11" s="22"/>
      <c r="R11" s="22"/>
      <c r="S11" s="22"/>
      <c r="T11" s="22"/>
      <c r="U11" s="380"/>
    </row>
    <row r="12" spans="1:21" ht="15.75">
      <c r="A12" s="30" t="s">
        <v>374</v>
      </c>
      <c r="B12" s="14">
        <v>10</v>
      </c>
      <c r="C12" s="14">
        <v>10</v>
      </c>
      <c r="D12" s="16">
        <v>4</v>
      </c>
      <c r="E12" s="16">
        <v>106</v>
      </c>
      <c r="F12" s="14">
        <f>+C12*D12*E12</f>
        <v>4240</v>
      </c>
      <c r="G12" s="14">
        <f t="shared" si="0"/>
        <v>15</v>
      </c>
      <c r="H12" s="16">
        <v>4</v>
      </c>
      <c r="I12" s="16">
        <v>6</v>
      </c>
      <c r="J12" s="14">
        <f>+G12*H12*I12</f>
        <v>360</v>
      </c>
      <c r="K12" s="220">
        <f>+F12+J12</f>
        <v>4600</v>
      </c>
      <c r="L12" s="319">
        <v>6</v>
      </c>
      <c r="M12" s="320">
        <v>4</v>
      </c>
      <c r="N12" s="14">
        <f>+G12*L12*M12</f>
        <v>360</v>
      </c>
      <c r="O12" s="329">
        <f>+K12+N12</f>
        <v>4960</v>
      </c>
      <c r="P12" s="14">
        <f>+O12*6.2%</f>
        <v>307.52</v>
      </c>
      <c r="Q12" s="14">
        <f>+O12*1.45%</f>
        <v>71.92</v>
      </c>
      <c r="R12" s="14">
        <v>56</v>
      </c>
      <c r="S12" s="14">
        <v>243</v>
      </c>
      <c r="T12" s="14">
        <v>3733.56</v>
      </c>
      <c r="U12" s="379">
        <f>SUM(O12:T12)</f>
        <v>9372</v>
      </c>
    </row>
    <row r="13" spans="1:21" ht="15.75">
      <c r="A13" s="376" t="s">
        <v>584</v>
      </c>
      <c r="B13" s="226"/>
      <c r="C13" s="38">
        <v>10.3</v>
      </c>
      <c r="D13" s="37">
        <v>7</v>
      </c>
      <c r="E13" s="37">
        <v>106</v>
      </c>
      <c r="F13" s="14">
        <f>+C13*D13*E13</f>
        <v>7642.6000000000013</v>
      </c>
      <c r="G13" s="14">
        <f t="shared" si="0"/>
        <v>15.450000000000001</v>
      </c>
      <c r="H13" s="37">
        <v>7</v>
      </c>
      <c r="I13" s="37">
        <v>6</v>
      </c>
      <c r="J13" s="14">
        <f>+G13*H13*I13</f>
        <v>648.90000000000009</v>
      </c>
      <c r="K13" s="220">
        <f>+F13+J13</f>
        <v>8291.5000000000018</v>
      </c>
      <c r="L13" s="595">
        <v>6</v>
      </c>
      <c r="M13" s="604">
        <v>7</v>
      </c>
      <c r="N13" s="14">
        <f>+G13*L13*M13</f>
        <v>648.9</v>
      </c>
      <c r="O13" s="329">
        <f>+K13+N13</f>
        <v>8940.4000000000015</v>
      </c>
      <c r="P13" s="14">
        <f>+O13*6.2%</f>
        <v>554.30480000000011</v>
      </c>
      <c r="Q13" s="14">
        <f>+O13*1.45%</f>
        <v>129.63580000000002</v>
      </c>
      <c r="R13" s="38"/>
      <c r="S13" s="38"/>
      <c r="T13" s="38"/>
      <c r="U13" s="379">
        <f>SUM(O13:T13)</f>
        <v>9624.3406000000014</v>
      </c>
    </row>
    <row r="14" spans="1:21" ht="15.75">
      <c r="A14" s="30" t="s">
        <v>583</v>
      </c>
      <c r="B14" s="220"/>
      <c r="C14" s="14">
        <v>10.59</v>
      </c>
      <c r="D14" s="16">
        <v>15</v>
      </c>
      <c r="E14" s="16">
        <v>106</v>
      </c>
      <c r="F14" s="14">
        <f>+C14*D14*E14</f>
        <v>16838.099999999999</v>
      </c>
      <c r="G14" s="14">
        <f t="shared" si="0"/>
        <v>15.885</v>
      </c>
      <c r="H14" s="16">
        <v>15</v>
      </c>
      <c r="I14" s="16">
        <v>6</v>
      </c>
      <c r="J14" s="14">
        <f>+G14*H14*I14</f>
        <v>1429.65</v>
      </c>
      <c r="K14" s="220">
        <f>+F14+J14</f>
        <v>18267.75</v>
      </c>
      <c r="L14" s="319">
        <v>6</v>
      </c>
      <c r="M14" s="322">
        <v>15</v>
      </c>
      <c r="N14" s="14">
        <f>+G14*L14*M14</f>
        <v>1429.65</v>
      </c>
      <c r="O14" s="329">
        <f>+K14+N14</f>
        <v>19697.400000000001</v>
      </c>
      <c r="P14" s="14">
        <f>+O14*6.2%</f>
        <v>1221.2388000000001</v>
      </c>
      <c r="Q14" s="14">
        <f>+O14*1.45%</f>
        <v>285.6123</v>
      </c>
      <c r="R14" s="14"/>
      <c r="S14" s="14"/>
      <c r="T14" s="14"/>
      <c r="U14" s="379">
        <f>SUM(O14:T14)</f>
        <v>21204.251100000001</v>
      </c>
    </row>
    <row r="15" spans="1:21" ht="16.5" thickBot="1">
      <c r="A15" s="15"/>
      <c r="B15" s="21"/>
      <c r="C15" s="21"/>
      <c r="D15" s="21"/>
      <c r="E15" s="21"/>
      <c r="F15" s="22"/>
      <c r="G15" s="22"/>
      <c r="H15" s="21"/>
      <c r="I15" s="21"/>
      <c r="J15" s="597">
        <f>SUM(J12:J14)</f>
        <v>2438.5500000000002</v>
      </c>
      <c r="K15" s="21"/>
      <c r="L15" s="324"/>
      <c r="M15" s="325"/>
      <c r="N15" s="597">
        <f>SUM(N12:N14)</f>
        <v>2438.5500000000002</v>
      </c>
      <c r="O15" s="605">
        <f>SUM(O12:O14)</f>
        <v>33597.800000000003</v>
      </c>
      <c r="P15" s="326"/>
      <c r="Q15" s="326"/>
      <c r="R15" s="326"/>
      <c r="S15" s="326"/>
      <c r="T15" s="326"/>
      <c r="U15" s="598">
        <f>SUM(U12:U14)</f>
        <v>40200.591700000004</v>
      </c>
    </row>
    <row r="16" spans="1:21" ht="15.75">
      <c r="A16" s="19"/>
      <c r="B16" s="22"/>
      <c r="C16" s="22"/>
      <c r="D16" s="21"/>
      <c r="E16" s="21"/>
      <c r="F16" s="22"/>
      <c r="G16" s="22"/>
      <c r="H16" s="21"/>
      <c r="I16" s="21"/>
      <c r="J16" s="22"/>
      <c r="K16" s="80"/>
      <c r="L16" s="327"/>
      <c r="M16" s="328"/>
      <c r="N16" s="22"/>
      <c r="O16" s="22"/>
      <c r="P16" s="326"/>
      <c r="Q16" s="326"/>
      <c r="R16" s="326"/>
      <c r="S16" s="326"/>
      <c r="T16" s="326"/>
      <c r="U16" s="32"/>
    </row>
    <row r="17" spans="1:21" ht="15.75">
      <c r="A17" s="30" t="s">
        <v>359</v>
      </c>
      <c r="B17" s="17" t="s">
        <v>417</v>
      </c>
      <c r="C17" s="17" t="s">
        <v>203</v>
      </c>
      <c r="D17" s="17" t="s">
        <v>360</v>
      </c>
      <c r="E17" s="17" t="s">
        <v>361</v>
      </c>
      <c r="F17" s="20" t="s">
        <v>412</v>
      </c>
      <c r="G17" s="20" t="s">
        <v>363</v>
      </c>
      <c r="H17" s="17" t="s">
        <v>360</v>
      </c>
      <c r="I17" s="17" t="s">
        <v>364</v>
      </c>
      <c r="J17" s="20" t="s">
        <v>365</v>
      </c>
      <c r="K17" s="17" t="s">
        <v>3</v>
      </c>
      <c r="L17" s="18" t="s">
        <v>366</v>
      </c>
      <c r="M17" s="318" t="s">
        <v>360</v>
      </c>
      <c r="N17" s="20" t="s">
        <v>365</v>
      </c>
      <c r="O17" s="331" t="s">
        <v>3</v>
      </c>
      <c r="P17" s="20" t="s">
        <v>367</v>
      </c>
      <c r="Q17" s="20" t="s">
        <v>368</v>
      </c>
      <c r="R17" s="20" t="s">
        <v>369</v>
      </c>
      <c r="S17" s="20" t="s">
        <v>370</v>
      </c>
      <c r="T17" s="20" t="s">
        <v>18</v>
      </c>
      <c r="U17" s="17" t="s">
        <v>190</v>
      </c>
    </row>
    <row r="18" spans="1:21" ht="15.75">
      <c r="A18" s="30" t="s">
        <v>575</v>
      </c>
      <c r="B18" s="14">
        <v>9.5</v>
      </c>
      <c r="C18" s="14">
        <v>9.5</v>
      </c>
      <c r="D18" s="16">
        <v>4</v>
      </c>
      <c r="E18" s="16">
        <v>106</v>
      </c>
      <c r="F18" s="14">
        <f>+C18*D18*E18</f>
        <v>4028</v>
      </c>
      <c r="G18" s="14">
        <f>C18*1.5</f>
        <v>14.25</v>
      </c>
      <c r="H18" s="16">
        <v>4</v>
      </c>
      <c r="I18" s="16">
        <v>6</v>
      </c>
      <c r="J18" s="14">
        <f>+G18*H18*I18</f>
        <v>342</v>
      </c>
      <c r="K18" s="220">
        <f>+F18+J18</f>
        <v>4370</v>
      </c>
      <c r="L18" s="319">
        <v>6</v>
      </c>
      <c r="M18" s="320">
        <v>4</v>
      </c>
      <c r="N18" s="14">
        <f>+G18*L18*M18</f>
        <v>342</v>
      </c>
      <c r="O18" s="332">
        <f>+K18+N18</f>
        <v>4712</v>
      </c>
      <c r="P18" s="14">
        <f>+O18*6.2%</f>
        <v>292.14400000000001</v>
      </c>
      <c r="Q18" s="14">
        <f>+O18*1.45%</f>
        <v>68.323999999999998</v>
      </c>
      <c r="R18" s="14">
        <v>56</v>
      </c>
      <c r="S18" s="14">
        <v>243</v>
      </c>
      <c r="T18" s="14">
        <v>3733.56</v>
      </c>
      <c r="U18" s="379">
        <f>SUM(O18:T18)</f>
        <v>9105.0280000000002</v>
      </c>
    </row>
    <row r="19" spans="1:21" ht="15.75">
      <c r="A19" s="30" t="s">
        <v>585</v>
      </c>
      <c r="B19" s="14">
        <v>9.5</v>
      </c>
      <c r="C19" s="14">
        <v>9.75</v>
      </c>
      <c r="D19" s="16">
        <v>3</v>
      </c>
      <c r="E19" s="16">
        <v>106</v>
      </c>
      <c r="F19" s="14">
        <f>+C19*D19*E19</f>
        <v>3100.5</v>
      </c>
      <c r="G19" s="14">
        <f>C19*1.5</f>
        <v>14.625</v>
      </c>
      <c r="H19" s="16">
        <v>3</v>
      </c>
      <c r="I19" s="16">
        <v>6</v>
      </c>
      <c r="J19" s="14">
        <f>+G19*H19*I19</f>
        <v>263.25</v>
      </c>
      <c r="K19" s="220">
        <f>+F19+J19</f>
        <v>3363.75</v>
      </c>
      <c r="L19" s="319">
        <v>6</v>
      </c>
      <c r="M19" s="320">
        <v>3</v>
      </c>
      <c r="N19" s="14">
        <f>+G19*L19*M19</f>
        <v>263.25</v>
      </c>
      <c r="O19" s="332">
        <f>+K19+N19</f>
        <v>3627</v>
      </c>
      <c r="P19" s="14">
        <f>+O19*6.2%</f>
        <v>224.874</v>
      </c>
      <c r="Q19" s="14">
        <f>+O19*1.45%</f>
        <v>52.591499999999996</v>
      </c>
      <c r="R19" s="14"/>
      <c r="S19" s="14"/>
      <c r="T19" s="14"/>
      <c r="U19" s="379">
        <f>SUM(O19:T19)</f>
        <v>3904.4654999999998</v>
      </c>
    </row>
    <row r="20" spans="1:21" ht="15.75">
      <c r="A20" s="376" t="s">
        <v>586</v>
      </c>
      <c r="B20" s="38">
        <v>10</v>
      </c>
      <c r="C20" s="38">
        <v>10</v>
      </c>
      <c r="D20" s="37">
        <v>4</v>
      </c>
      <c r="E20" s="37">
        <v>106</v>
      </c>
      <c r="F20" s="14">
        <f>+C20*D20*E20</f>
        <v>4240</v>
      </c>
      <c r="G20" s="14">
        <f>C20*1.5</f>
        <v>15</v>
      </c>
      <c r="H20" s="37">
        <v>4</v>
      </c>
      <c r="I20" s="37">
        <v>6</v>
      </c>
      <c r="J20" s="14">
        <f>+G20*H20*I20</f>
        <v>360</v>
      </c>
      <c r="K20" s="220">
        <f>+F20+J20</f>
        <v>4600</v>
      </c>
      <c r="L20" s="595">
        <v>6</v>
      </c>
      <c r="M20" s="596">
        <v>4</v>
      </c>
      <c r="N20" s="14">
        <f>+G20*L20*M20</f>
        <v>360</v>
      </c>
      <c r="O20" s="332">
        <f>+K20+N20</f>
        <v>4960</v>
      </c>
      <c r="P20" s="14">
        <f>+O20*6.2%</f>
        <v>307.52</v>
      </c>
      <c r="Q20" s="14">
        <f>+O20*1.45%</f>
        <v>71.92</v>
      </c>
      <c r="R20" s="38"/>
      <c r="S20" s="38"/>
      <c r="T20" s="382"/>
      <c r="U20" s="379">
        <f>SUM(O20:T20)</f>
        <v>5339.4400000000005</v>
      </c>
    </row>
    <row r="21" spans="1:21" ht="15.75">
      <c r="A21" s="30" t="s">
        <v>587</v>
      </c>
      <c r="B21" s="14">
        <v>10</v>
      </c>
      <c r="C21" s="14">
        <v>10.3</v>
      </c>
      <c r="D21" s="16">
        <v>15</v>
      </c>
      <c r="E21" s="16">
        <v>106</v>
      </c>
      <c r="F21" s="14">
        <f>+C21*D21*E21</f>
        <v>16377</v>
      </c>
      <c r="G21" s="14">
        <f>C21*1.5</f>
        <v>15.450000000000001</v>
      </c>
      <c r="H21" s="16">
        <v>15</v>
      </c>
      <c r="I21" s="16">
        <v>6</v>
      </c>
      <c r="J21" s="14">
        <f>+G21*H21*I21</f>
        <v>1390.5000000000002</v>
      </c>
      <c r="K21" s="220">
        <f>+F21+J21</f>
        <v>17767.5</v>
      </c>
      <c r="L21" s="319">
        <v>6</v>
      </c>
      <c r="M21" s="320">
        <v>15</v>
      </c>
      <c r="N21" s="14">
        <f>+G21*L21*M21</f>
        <v>1390.5</v>
      </c>
      <c r="O21" s="332">
        <f>+K21+N21</f>
        <v>19158</v>
      </c>
      <c r="P21" s="14">
        <f>+O21*6.2%</f>
        <v>1187.796</v>
      </c>
      <c r="Q21" s="14">
        <f>+O21*1.45%</f>
        <v>277.791</v>
      </c>
      <c r="R21" s="14"/>
      <c r="S21" s="14"/>
      <c r="T21" s="14"/>
      <c r="U21" s="379">
        <f>SUM(O21:T21)</f>
        <v>20623.587</v>
      </c>
    </row>
    <row r="22" spans="1:21" ht="16.5" thickBot="1">
      <c r="A22" s="19"/>
      <c r="B22" s="22"/>
      <c r="C22" s="22"/>
      <c r="D22" s="21"/>
      <c r="E22" s="21"/>
      <c r="F22" s="22"/>
      <c r="G22" s="22"/>
      <c r="H22" s="21"/>
      <c r="I22" s="21"/>
      <c r="J22" s="597">
        <f>SUM(J18:J21)</f>
        <v>2355.75</v>
      </c>
      <c r="K22" s="80"/>
      <c r="L22" s="327"/>
      <c r="M22" s="328"/>
      <c r="N22" s="597">
        <f>SUM(N18:N21)</f>
        <v>2355.75</v>
      </c>
      <c r="O22" s="362">
        <f>SUM(O18:O21)</f>
        <v>32457</v>
      </c>
      <c r="P22" s="22"/>
      <c r="Q22" s="22"/>
      <c r="R22" s="22"/>
      <c r="S22" s="22"/>
      <c r="T22" s="22"/>
      <c r="U22" s="598">
        <f>SUM(U18:U21)</f>
        <v>38972.520499999999</v>
      </c>
    </row>
    <row r="23" spans="1:21" ht="15.75">
      <c r="A23" s="19"/>
      <c r="B23" s="22"/>
      <c r="C23" s="22"/>
      <c r="D23" s="21"/>
      <c r="E23" s="21"/>
      <c r="F23" s="22"/>
      <c r="G23" s="22"/>
      <c r="H23" s="21"/>
      <c r="I23" s="21"/>
      <c r="J23" s="22"/>
      <c r="K23" s="80"/>
      <c r="L23" s="327"/>
      <c r="M23" s="328"/>
      <c r="N23" s="22"/>
      <c r="O23" s="22"/>
      <c r="P23" s="22"/>
      <c r="Q23" s="22"/>
      <c r="R23" s="22"/>
      <c r="S23" s="22"/>
      <c r="T23" s="22"/>
      <c r="U23" s="21"/>
    </row>
    <row r="24" spans="1:21" ht="15.75">
      <c r="A24" s="30" t="s">
        <v>359</v>
      </c>
      <c r="B24" s="17" t="s">
        <v>417</v>
      </c>
      <c r="C24" s="17" t="s">
        <v>203</v>
      </c>
      <c r="D24" s="17" t="s">
        <v>360</v>
      </c>
      <c r="E24" s="17" t="s">
        <v>361</v>
      </c>
      <c r="F24" s="20" t="s">
        <v>412</v>
      </c>
      <c r="G24" s="20" t="s">
        <v>363</v>
      </c>
      <c r="H24" s="17" t="s">
        <v>360</v>
      </c>
      <c r="I24" s="17" t="s">
        <v>364</v>
      </c>
      <c r="J24" s="20" t="s">
        <v>365</v>
      </c>
      <c r="K24" s="17" t="s">
        <v>3</v>
      </c>
      <c r="L24" s="18" t="s">
        <v>366</v>
      </c>
      <c r="M24" s="318" t="s">
        <v>360</v>
      </c>
      <c r="N24" s="20" t="s">
        <v>365</v>
      </c>
      <c r="O24" s="20" t="s">
        <v>3</v>
      </c>
      <c r="P24" s="20" t="s">
        <v>367</v>
      </c>
      <c r="Q24" s="20" t="s">
        <v>368</v>
      </c>
      <c r="R24" s="20" t="s">
        <v>369</v>
      </c>
      <c r="S24" s="20" t="s">
        <v>370</v>
      </c>
      <c r="T24" s="20" t="s">
        <v>18</v>
      </c>
      <c r="U24" s="17" t="s">
        <v>190</v>
      </c>
    </row>
    <row r="25" spans="1:21" ht="15.75">
      <c r="A25" s="334" t="s">
        <v>591</v>
      </c>
      <c r="B25" s="41">
        <v>8.75</v>
      </c>
      <c r="C25" s="14">
        <v>8.75</v>
      </c>
      <c r="D25" s="40">
        <v>4</v>
      </c>
      <c r="E25" s="40">
        <v>106</v>
      </c>
      <c r="F25" s="14">
        <f>+C25*D25*E25</f>
        <v>3710</v>
      </c>
      <c r="G25" s="41">
        <f>C25*1.5</f>
        <v>13.125</v>
      </c>
      <c r="H25" s="40">
        <v>4</v>
      </c>
      <c r="I25" s="40">
        <v>6</v>
      </c>
      <c r="J25" s="41">
        <f>+G25*H25*I25</f>
        <v>315</v>
      </c>
      <c r="K25" s="335">
        <f>+F25+J25</f>
        <v>4025</v>
      </c>
      <c r="L25" s="336">
        <v>6</v>
      </c>
      <c r="M25" s="337">
        <v>4</v>
      </c>
      <c r="N25" s="41">
        <f>+G25*L25*M25</f>
        <v>315</v>
      </c>
      <c r="O25" s="338">
        <f>+K25+N25</f>
        <v>4340</v>
      </c>
      <c r="P25" s="14">
        <f>+O25*6.2%</f>
        <v>269.08</v>
      </c>
      <c r="Q25" s="14">
        <f>+O25*1.45%</f>
        <v>62.929999999999993</v>
      </c>
      <c r="R25" s="14">
        <v>56</v>
      </c>
      <c r="S25" s="14">
        <v>243</v>
      </c>
      <c r="T25" s="14">
        <v>3733.56</v>
      </c>
      <c r="U25" s="379">
        <f>SUM(O25:T25)</f>
        <v>8704.57</v>
      </c>
    </row>
    <row r="26" spans="1:21" ht="15.75">
      <c r="A26" s="30" t="s">
        <v>584</v>
      </c>
      <c r="B26" s="14">
        <v>8.75</v>
      </c>
      <c r="C26" s="14">
        <v>9.01</v>
      </c>
      <c r="D26" s="16">
        <v>7</v>
      </c>
      <c r="E26" s="16">
        <v>106</v>
      </c>
      <c r="F26" s="14">
        <f>+C26*D26*E26</f>
        <v>6685.42</v>
      </c>
      <c r="G26" s="41">
        <f>C26*1.5</f>
        <v>13.515000000000001</v>
      </c>
      <c r="H26" s="16">
        <v>7</v>
      </c>
      <c r="I26" s="16">
        <v>6</v>
      </c>
      <c r="J26" s="41">
        <f>+G26*H26*I26</f>
        <v>567.63</v>
      </c>
      <c r="K26" s="335">
        <f>+F26+J26</f>
        <v>7253.05</v>
      </c>
      <c r="L26" s="319">
        <v>6</v>
      </c>
      <c r="M26" s="320">
        <v>7</v>
      </c>
      <c r="N26" s="41">
        <f>+G26*L26*M26</f>
        <v>567.63</v>
      </c>
      <c r="O26" s="338">
        <f>+K26+N26</f>
        <v>7820.68</v>
      </c>
      <c r="P26" s="14">
        <f>+O26*6.2%</f>
        <v>484.88216</v>
      </c>
      <c r="Q26" s="14">
        <f>+O26*1.45%</f>
        <v>113.39985999999999</v>
      </c>
      <c r="R26" s="14"/>
      <c r="S26" s="14"/>
      <c r="T26" s="14"/>
      <c r="U26" s="379">
        <f>SUM(O26:T26)</f>
        <v>8418.962019999999</v>
      </c>
    </row>
    <row r="27" spans="1:21" ht="15.75">
      <c r="A27" s="606" t="s">
        <v>592</v>
      </c>
      <c r="B27" s="38">
        <v>9.25</v>
      </c>
      <c r="C27" s="38">
        <v>9.3000000000000007</v>
      </c>
      <c r="D27" s="37">
        <v>14</v>
      </c>
      <c r="E27" s="37">
        <v>106</v>
      </c>
      <c r="F27" s="14">
        <f>+C27*D27*E27</f>
        <v>13801.200000000003</v>
      </c>
      <c r="G27" s="41">
        <f>C27*1.5</f>
        <v>13.950000000000001</v>
      </c>
      <c r="H27" s="37">
        <v>14</v>
      </c>
      <c r="I27" s="37">
        <v>6</v>
      </c>
      <c r="J27" s="41">
        <f>+G27*H27*I27</f>
        <v>1171.8000000000002</v>
      </c>
      <c r="K27" s="335">
        <f>+F27+J27</f>
        <v>14973.000000000004</v>
      </c>
      <c r="L27" s="595">
        <v>6</v>
      </c>
      <c r="M27" s="596">
        <v>14</v>
      </c>
      <c r="N27" s="41">
        <f>+G27*L27*M27</f>
        <v>1171.8</v>
      </c>
      <c r="O27" s="338">
        <f>+K27+N27</f>
        <v>16144.800000000003</v>
      </c>
      <c r="P27" s="14">
        <f>+O27*6.2%</f>
        <v>1000.9776000000002</v>
      </c>
      <c r="Q27" s="14">
        <f>+O27*1.45%</f>
        <v>234.09960000000004</v>
      </c>
      <c r="R27" s="38"/>
      <c r="S27" s="38"/>
      <c r="T27" s="38"/>
      <c r="U27" s="379">
        <f>SUM(O27:T27)</f>
        <v>17379.877200000003</v>
      </c>
    </row>
    <row r="28" spans="1:21" ht="15.75">
      <c r="A28" s="599" t="s">
        <v>593</v>
      </c>
      <c r="B28" s="14">
        <v>9.5</v>
      </c>
      <c r="C28" s="14">
        <v>9.75</v>
      </c>
      <c r="D28" s="16">
        <v>1</v>
      </c>
      <c r="E28" s="16">
        <v>106</v>
      </c>
      <c r="F28" s="14">
        <f>+C28*D28*E28</f>
        <v>1033.5</v>
      </c>
      <c r="G28" s="41">
        <f>C28*1.5</f>
        <v>14.625</v>
      </c>
      <c r="H28" s="16">
        <v>1</v>
      </c>
      <c r="I28" s="16">
        <v>6</v>
      </c>
      <c r="J28" s="41">
        <f>+G28*H28*I28</f>
        <v>87.75</v>
      </c>
      <c r="K28" s="335">
        <f>+F28+J28</f>
        <v>1121.25</v>
      </c>
      <c r="L28" s="319">
        <v>6</v>
      </c>
      <c r="M28" s="320">
        <v>1</v>
      </c>
      <c r="N28" s="41">
        <f>+G28*L28*M28</f>
        <v>87.75</v>
      </c>
      <c r="O28" s="338">
        <f>+K28+N28</f>
        <v>1209</v>
      </c>
      <c r="P28" s="14">
        <f>+O28*6.2%</f>
        <v>74.957999999999998</v>
      </c>
      <c r="Q28" s="14">
        <f>+O28*1.45%</f>
        <v>17.5305</v>
      </c>
      <c r="R28" s="14"/>
      <c r="S28" s="14"/>
      <c r="T28" s="14"/>
      <c r="U28" s="379">
        <f>SUM(O28:T28)</f>
        <v>1301.4885000000002</v>
      </c>
    </row>
    <row r="29" spans="1:21" ht="16.5" thickBot="1">
      <c r="A29" s="19"/>
      <c r="B29" s="22"/>
      <c r="C29" s="22"/>
      <c r="D29" s="21"/>
      <c r="E29" s="21"/>
      <c r="F29" s="22"/>
      <c r="G29" s="22"/>
      <c r="H29" s="21"/>
      <c r="I29" s="21"/>
      <c r="J29" s="597">
        <f>SUM(J25:J28)</f>
        <v>2142.1800000000003</v>
      </c>
      <c r="K29" s="80"/>
      <c r="L29" s="327"/>
      <c r="M29" s="328"/>
      <c r="N29" s="597">
        <f>SUM(N25:N28)</f>
        <v>2142.1799999999998</v>
      </c>
      <c r="O29" s="362">
        <f>SUM(O25:O28)</f>
        <v>29514.480000000003</v>
      </c>
      <c r="P29" s="22"/>
      <c r="Q29" s="22"/>
      <c r="R29" s="22"/>
      <c r="S29" s="22"/>
      <c r="T29" s="22"/>
      <c r="U29" s="598">
        <f>SUM(U25:U28)</f>
        <v>35804.897720000001</v>
      </c>
    </row>
    <row r="30" spans="1:21" ht="15.75">
      <c r="A30" s="19"/>
      <c r="B30" s="22"/>
      <c r="C30" s="22"/>
      <c r="D30" s="21"/>
      <c r="E30" s="21"/>
      <c r="F30" s="22"/>
      <c r="G30" s="22"/>
      <c r="H30" s="21"/>
      <c r="I30" s="21"/>
      <c r="J30" s="22"/>
      <c r="K30" s="80"/>
      <c r="L30" s="327"/>
      <c r="M30" s="328"/>
      <c r="N30" s="22"/>
      <c r="O30" s="22"/>
      <c r="P30" s="22"/>
      <c r="Q30" s="22"/>
      <c r="R30" s="22"/>
      <c r="S30" s="22"/>
      <c r="T30" s="22"/>
      <c r="U30" s="21"/>
    </row>
    <row r="31" spans="1:21" ht="15.75">
      <c r="A31" s="30" t="s">
        <v>359</v>
      </c>
      <c r="B31" s="17" t="s">
        <v>417</v>
      </c>
      <c r="C31" s="17" t="s">
        <v>203</v>
      </c>
      <c r="D31" s="17" t="s">
        <v>360</v>
      </c>
      <c r="E31" s="17" t="s">
        <v>361</v>
      </c>
      <c r="F31" s="20" t="s">
        <v>412</v>
      </c>
      <c r="G31" s="20" t="s">
        <v>363</v>
      </c>
      <c r="H31" s="17" t="s">
        <v>360</v>
      </c>
      <c r="I31" s="17" t="s">
        <v>364</v>
      </c>
      <c r="J31" s="20" t="s">
        <v>365</v>
      </c>
      <c r="K31" s="17" t="s">
        <v>3</v>
      </c>
      <c r="L31" s="18" t="s">
        <v>366</v>
      </c>
      <c r="M31" s="318" t="s">
        <v>360</v>
      </c>
      <c r="N31" s="20" t="s">
        <v>365</v>
      </c>
      <c r="O31" s="20" t="s">
        <v>3</v>
      </c>
      <c r="P31" s="20" t="s">
        <v>367</v>
      </c>
      <c r="Q31" s="20" t="s">
        <v>368</v>
      </c>
      <c r="R31" s="20" t="s">
        <v>369</v>
      </c>
      <c r="S31" s="20" t="s">
        <v>370</v>
      </c>
      <c r="T31" s="20" t="s">
        <v>18</v>
      </c>
      <c r="U31" s="17" t="s">
        <v>190</v>
      </c>
    </row>
    <row r="32" spans="1:21" ht="15.75">
      <c r="A32" s="334" t="s">
        <v>576</v>
      </c>
      <c r="B32" s="14">
        <v>9.5</v>
      </c>
      <c r="C32" s="14">
        <v>9.5</v>
      </c>
      <c r="D32" s="16">
        <v>4</v>
      </c>
      <c r="E32" s="16">
        <v>106</v>
      </c>
      <c r="F32" s="14">
        <f>+C32*D32*E32</f>
        <v>4028</v>
      </c>
      <c r="G32" s="14">
        <f>C32*1.5</f>
        <v>14.25</v>
      </c>
      <c r="H32" s="16">
        <v>4</v>
      </c>
      <c r="I32" s="16">
        <v>6</v>
      </c>
      <c r="J32" s="14">
        <f>+G32*H32*I32</f>
        <v>342</v>
      </c>
      <c r="K32" s="220">
        <f>+F32+J32</f>
        <v>4370</v>
      </c>
      <c r="L32" s="319">
        <v>6</v>
      </c>
      <c r="M32" s="320">
        <v>4</v>
      </c>
      <c r="N32" s="14">
        <f>+G32*L32*M32</f>
        <v>342</v>
      </c>
      <c r="O32" s="332">
        <f>+K32+N32</f>
        <v>4712</v>
      </c>
      <c r="P32" s="14">
        <f>+O32*6.2%</f>
        <v>292.14400000000001</v>
      </c>
      <c r="Q32" s="14">
        <f>+O32*1.45%</f>
        <v>68.323999999999998</v>
      </c>
      <c r="R32" s="14">
        <v>56</v>
      </c>
      <c r="S32" s="14">
        <v>243</v>
      </c>
      <c r="T32" s="14">
        <v>3733.56</v>
      </c>
      <c r="U32" s="379">
        <f>SUM(O32:T32)</f>
        <v>9105.0280000000002</v>
      </c>
    </row>
    <row r="33" spans="1:22" ht="15.75">
      <c r="A33" s="30" t="s">
        <v>585</v>
      </c>
      <c r="B33" s="14">
        <v>9.5</v>
      </c>
      <c r="C33" s="14">
        <v>9.75</v>
      </c>
      <c r="D33" s="16">
        <v>3</v>
      </c>
      <c r="E33" s="16">
        <v>106</v>
      </c>
      <c r="F33" s="14">
        <f>+C33*D33*E33</f>
        <v>3100.5</v>
      </c>
      <c r="G33" s="14">
        <f>C33*1.5</f>
        <v>14.625</v>
      </c>
      <c r="H33" s="16">
        <v>3</v>
      </c>
      <c r="I33" s="16">
        <v>6</v>
      </c>
      <c r="J33" s="14">
        <f>+G33*H33*I33</f>
        <v>263.25</v>
      </c>
      <c r="K33" s="220">
        <f>+F33+J33</f>
        <v>3363.75</v>
      </c>
      <c r="L33" s="319">
        <v>6</v>
      </c>
      <c r="M33" s="320">
        <v>3</v>
      </c>
      <c r="N33" s="14">
        <f>+G33*L33*M33</f>
        <v>263.25</v>
      </c>
      <c r="O33" s="332">
        <f>+K33+N33</f>
        <v>3627</v>
      </c>
      <c r="P33" s="14">
        <f>+O33*6.2%</f>
        <v>224.874</v>
      </c>
      <c r="Q33" s="14">
        <f>+O33*1.45%</f>
        <v>52.591499999999996</v>
      </c>
      <c r="R33" s="14"/>
      <c r="S33" s="14"/>
      <c r="T33" s="14"/>
      <c r="U33" s="379">
        <f>SUM(O33:T33)</f>
        <v>3904.4654999999998</v>
      </c>
    </row>
    <row r="34" spans="1:22" ht="15.75">
      <c r="A34" s="376" t="s">
        <v>588</v>
      </c>
      <c r="B34" s="38">
        <v>10</v>
      </c>
      <c r="C34" s="38">
        <v>10</v>
      </c>
      <c r="D34" s="37">
        <v>4</v>
      </c>
      <c r="E34" s="37">
        <v>106</v>
      </c>
      <c r="F34" s="14">
        <f>+C34*D34*E34</f>
        <v>4240</v>
      </c>
      <c r="G34" s="14">
        <f>C34*1.5</f>
        <v>15</v>
      </c>
      <c r="H34" s="37">
        <v>4</v>
      </c>
      <c r="I34" s="37">
        <v>6</v>
      </c>
      <c r="J34" s="14">
        <f>+G34*H34*I34</f>
        <v>360</v>
      </c>
      <c r="K34" s="220">
        <f>+F34+J34</f>
        <v>4600</v>
      </c>
      <c r="L34" s="595">
        <v>6</v>
      </c>
      <c r="M34" s="596">
        <v>4</v>
      </c>
      <c r="N34" s="14">
        <f>+G34*L34*M34</f>
        <v>360</v>
      </c>
      <c r="O34" s="332">
        <f>+K34+N34</f>
        <v>4960</v>
      </c>
      <c r="P34" s="14">
        <f>+O34*6.2%</f>
        <v>307.52</v>
      </c>
      <c r="Q34" s="14">
        <f>+O34*1.45%</f>
        <v>71.92</v>
      </c>
      <c r="R34" s="38"/>
      <c r="S34" s="38"/>
      <c r="T34" s="38"/>
      <c r="U34" s="379">
        <f>SUM(O34:T34)</f>
        <v>5339.4400000000005</v>
      </c>
    </row>
    <row r="35" spans="1:22" ht="15.75">
      <c r="A35" s="30" t="s">
        <v>587</v>
      </c>
      <c r="B35" s="14">
        <v>10</v>
      </c>
      <c r="C35" s="14">
        <v>10.3</v>
      </c>
      <c r="D35" s="16">
        <v>15</v>
      </c>
      <c r="E35" s="16">
        <v>106</v>
      </c>
      <c r="F35" s="14">
        <f>+C35*D35*E35</f>
        <v>16377</v>
      </c>
      <c r="G35" s="14">
        <f>C35*1.5</f>
        <v>15.450000000000001</v>
      </c>
      <c r="H35" s="16">
        <v>15</v>
      </c>
      <c r="I35" s="16">
        <v>6</v>
      </c>
      <c r="J35" s="14">
        <f>+G35*H35*I35</f>
        <v>1390.5000000000002</v>
      </c>
      <c r="K35" s="220">
        <f>+F35+J35</f>
        <v>17767.5</v>
      </c>
      <c r="L35" s="319">
        <v>6</v>
      </c>
      <c r="M35" s="320">
        <v>15</v>
      </c>
      <c r="N35" s="14">
        <f>+G35*L35*M35</f>
        <v>1390.5</v>
      </c>
      <c r="O35" s="332">
        <f>+K35+N35</f>
        <v>19158</v>
      </c>
      <c r="P35" s="14">
        <f>+O35*6.2%</f>
        <v>1187.796</v>
      </c>
      <c r="Q35" s="14">
        <f>+O35*1.45%</f>
        <v>277.791</v>
      </c>
      <c r="R35" s="14"/>
      <c r="S35" s="14"/>
      <c r="T35" s="14"/>
      <c r="U35" s="379">
        <f>SUM(O35:T35)</f>
        <v>20623.587</v>
      </c>
      <c r="V35" s="565"/>
    </row>
    <row r="36" spans="1:22" ht="16.5" thickBot="1">
      <c r="A36" s="19"/>
      <c r="B36" s="22"/>
      <c r="C36" s="22"/>
      <c r="D36" s="21"/>
      <c r="E36" s="21"/>
      <c r="F36" s="22"/>
      <c r="G36" s="22"/>
      <c r="H36" s="21"/>
      <c r="I36" s="21"/>
      <c r="J36" s="597">
        <f>SUM(J32:J35)</f>
        <v>2355.75</v>
      </c>
      <c r="K36" s="80"/>
      <c r="L36" s="327"/>
      <c r="M36" s="328"/>
      <c r="N36" s="597">
        <f>SUM(N32:N35)</f>
        <v>2355.75</v>
      </c>
      <c r="O36" s="362">
        <f>SUM(O32:O35)</f>
        <v>32457</v>
      </c>
      <c r="P36" s="22"/>
      <c r="Q36" s="22"/>
      <c r="R36" s="22"/>
      <c r="S36" s="22"/>
      <c r="T36" s="22"/>
      <c r="U36" s="607">
        <f>SUM(U32:U35)</f>
        <v>38972.520499999999</v>
      </c>
    </row>
    <row r="37" spans="1:22" ht="15.75">
      <c r="A37" s="19"/>
      <c r="B37" s="22"/>
      <c r="C37" s="22"/>
      <c r="D37" s="21"/>
      <c r="E37" s="21"/>
      <c r="F37" s="22"/>
      <c r="G37" s="22"/>
      <c r="H37" s="21"/>
      <c r="I37" s="21"/>
      <c r="J37" s="22"/>
      <c r="K37" s="80"/>
      <c r="L37" s="327"/>
      <c r="M37" s="328"/>
      <c r="N37" s="22"/>
      <c r="O37" s="22"/>
      <c r="P37" s="22"/>
      <c r="Q37" s="22"/>
      <c r="R37" s="22"/>
      <c r="S37" s="22"/>
      <c r="T37" s="22"/>
      <c r="U37" s="21"/>
    </row>
    <row r="38" spans="1:22" ht="15.75">
      <c r="A38" s="30" t="s">
        <v>359</v>
      </c>
      <c r="B38" s="17" t="s">
        <v>417</v>
      </c>
      <c r="C38" s="17" t="s">
        <v>203</v>
      </c>
      <c r="D38" s="17" t="s">
        <v>360</v>
      </c>
      <c r="E38" s="17" t="s">
        <v>361</v>
      </c>
      <c r="F38" s="20" t="s">
        <v>412</v>
      </c>
      <c r="G38" s="20" t="s">
        <v>363</v>
      </c>
      <c r="H38" s="17" t="s">
        <v>360</v>
      </c>
      <c r="I38" s="17" t="s">
        <v>364</v>
      </c>
      <c r="J38" s="20" t="s">
        <v>365</v>
      </c>
      <c r="K38" s="17" t="s">
        <v>3</v>
      </c>
      <c r="L38" s="18" t="s">
        <v>366</v>
      </c>
      <c r="M38" s="318" t="s">
        <v>360</v>
      </c>
      <c r="N38" s="20" t="s">
        <v>365</v>
      </c>
      <c r="O38" s="20" t="s">
        <v>3</v>
      </c>
      <c r="P38" s="20" t="s">
        <v>367</v>
      </c>
      <c r="Q38" s="20" t="s">
        <v>368</v>
      </c>
      <c r="R38" s="20" t="s">
        <v>369</v>
      </c>
      <c r="S38" s="20" t="s">
        <v>370</v>
      </c>
      <c r="T38" s="20" t="s">
        <v>18</v>
      </c>
      <c r="U38" s="17" t="s">
        <v>190</v>
      </c>
    </row>
    <row r="39" spans="1:22" ht="15.75">
      <c r="A39" s="334" t="s">
        <v>577</v>
      </c>
      <c r="B39" s="14">
        <v>9.5</v>
      </c>
      <c r="C39" s="14">
        <v>9.5</v>
      </c>
      <c r="D39" s="16">
        <v>4</v>
      </c>
      <c r="E39" s="16">
        <v>106</v>
      </c>
      <c r="F39" s="14">
        <f>+C39*D39*E39</f>
        <v>4028</v>
      </c>
      <c r="G39" s="14">
        <f>C39*1.5</f>
        <v>14.25</v>
      </c>
      <c r="H39" s="16">
        <v>4</v>
      </c>
      <c r="I39" s="16">
        <v>6</v>
      </c>
      <c r="J39" s="14">
        <f>+G39*H39*I39</f>
        <v>342</v>
      </c>
      <c r="K39" s="220">
        <f>+F39+J39</f>
        <v>4370</v>
      </c>
      <c r="L39" s="319">
        <v>6</v>
      </c>
      <c r="M39" s="320">
        <v>4</v>
      </c>
      <c r="N39" s="14">
        <f>+G39*L39*M39</f>
        <v>342</v>
      </c>
      <c r="O39" s="332">
        <f>+K39+N39</f>
        <v>4712</v>
      </c>
      <c r="P39" s="14">
        <f>+O39*6.2%</f>
        <v>292.14400000000001</v>
      </c>
      <c r="Q39" s="14">
        <f>+O39*1.45%</f>
        <v>68.323999999999998</v>
      </c>
      <c r="R39" s="14">
        <v>56</v>
      </c>
      <c r="S39" s="14">
        <v>243</v>
      </c>
      <c r="T39" s="14">
        <v>3733.56</v>
      </c>
      <c r="U39" s="379">
        <f>SUM(O39:T39)</f>
        <v>9105.0280000000002</v>
      </c>
    </row>
    <row r="40" spans="1:22" ht="15.75">
      <c r="A40" s="30" t="s">
        <v>585</v>
      </c>
      <c r="B40" s="14">
        <v>9.5</v>
      </c>
      <c r="C40" s="14">
        <v>9.75</v>
      </c>
      <c r="D40" s="16">
        <v>3</v>
      </c>
      <c r="E40" s="16">
        <v>106</v>
      </c>
      <c r="F40" s="14">
        <f>+C40*D40*E40</f>
        <v>3100.5</v>
      </c>
      <c r="G40" s="14">
        <f>C40*1.5</f>
        <v>14.625</v>
      </c>
      <c r="H40" s="16">
        <v>3</v>
      </c>
      <c r="I40" s="16">
        <v>6</v>
      </c>
      <c r="J40" s="14">
        <f>+G40*H40*I40</f>
        <v>263.25</v>
      </c>
      <c r="K40" s="220">
        <f>+F40+J40</f>
        <v>3363.75</v>
      </c>
      <c r="L40" s="319">
        <v>6</v>
      </c>
      <c r="M40" s="320">
        <v>3</v>
      </c>
      <c r="N40" s="14">
        <f>+G40*L40*M40</f>
        <v>263.25</v>
      </c>
      <c r="O40" s="332">
        <f>+K40+N40</f>
        <v>3627</v>
      </c>
      <c r="P40" s="14">
        <f>+O40*6.2%</f>
        <v>224.874</v>
      </c>
      <c r="Q40" s="14">
        <f>+O40*1.45%</f>
        <v>52.591499999999996</v>
      </c>
      <c r="R40" s="14"/>
      <c r="S40" s="14"/>
      <c r="T40" s="14"/>
      <c r="U40" s="379">
        <f>SUM(O40:T40)</f>
        <v>3904.4654999999998</v>
      </c>
    </row>
    <row r="41" spans="1:22" ht="15.75">
      <c r="A41" s="376" t="s">
        <v>588</v>
      </c>
      <c r="B41" s="38">
        <v>10</v>
      </c>
      <c r="C41" s="38">
        <v>10</v>
      </c>
      <c r="D41" s="37">
        <v>4</v>
      </c>
      <c r="E41" s="37">
        <v>106</v>
      </c>
      <c r="F41" s="14">
        <f>+C41*D41*E41</f>
        <v>4240</v>
      </c>
      <c r="G41" s="14">
        <f>C41*1.5</f>
        <v>15</v>
      </c>
      <c r="H41" s="37">
        <v>4</v>
      </c>
      <c r="I41" s="37">
        <v>6</v>
      </c>
      <c r="J41" s="14">
        <f>+G41*H41*I41</f>
        <v>360</v>
      </c>
      <c r="K41" s="220">
        <f>+F41+J41</f>
        <v>4600</v>
      </c>
      <c r="L41" s="595">
        <v>6</v>
      </c>
      <c r="M41" s="596">
        <v>4</v>
      </c>
      <c r="N41" s="14">
        <f>+G41*L41*M41</f>
        <v>360</v>
      </c>
      <c r="O41" s="332">
        <f>+K41+N41</f>
        <v>4960</v>
      </c>
      <c r="P41" s="14">
        <f>+O41*6.2%</f>
        <v>307.52</v>
      </c>
      <c r="Q41" s="14">
        <f>+O41*1.45%</f>
        <v>71.92</v>
      </c>
      <c r="R41" s="38"/>
      <c r="S41" s="38"/>
      <c r="T41" s="38"/>
      <c r="U41" s="379">
        <f>SUM(O41:T41)</f>
        <v>5339.4400000000005</v>
      </c>
    </row>
    <row r="42" spans="1:22" ht="15.75">
      <c r="A42" s="30" t="s">
        <v>587</v>
      </c>
      <c r="B42" s="14">
        <v>10</v>
      </c>
      <c r="C42" s="14">
        <v>10.3</v>
      </c>
      <c r="D42" s="16">
        <v>15</v>
      </c>
      <c r="E42" s="16">
        <v>106</v>
      </c>
      <c r="F42" s="14">
        <f>+C42*D42*E42</f>
        <v>16377</v>
      </c>
      <c r="G42" s="14">
        <f>C42*1.5</f>
        <v>15.450000000000001</v>
      </c>
      <c r="H42" s="16">
        <v>15</v>
      </c>
      <c r="I42" s="16">
        <v>6</v>
      </c>
      <c r="J42" s="14">
        <f>+G42*H42*I42</f>
        <v>1390.5000000000002</v>
      </c>
      <c r="K42" s="220">
        <f>+F42+J42</f>
        <v>17767.5</v>
      </c>
      <c r="L42" s="319">
        <v>6</v>
      </c>
      <c r="M42" s="320">
        <v>15</v>
      </c>
      <c r="N42" s="14">
        <f>+G42*L42*M42</f>
        <v>1390.5</v>
      </c>
      <c r="O42" s="332">
        <f>+K42+N42</f>
        <v>19158</v>
      </c>
      <c r="P42" s="14">
        <f>+O42*6.2%</f>
        <v>1187.796</v>
      </c>
      <c r="Q42" s="14">
        <f>+O42*1.45%</f>
        <v>277.791</v>
      </c>
      <c r="R42" s="14"/>
      <c r="S42" s="14"/>
      <c r="T42" s="14"/>
      <c r="U42" s="379">
        <f>SUM(O42:T42)</f>
        <v>20623.587</v>
      </c>
      <c r="V42" s="565"/>
    </row>
    <row r="43" spans="1:22" ht="16.5" thickBot="1">
      <c r="A43" s="15"/>
      <c r="B43" s="22"/>
      <c r="C43" s="22"/>
      <c r="D43" s="21"/>
      <c r="E43" s="21"/>
      <c r="F43" s="22"/>
      <c r="G43" s="22"/>
      <c r="H43" s="21"/>
      <c r="I43" s="21"/>
      <c r="J43" s="597">
        <f>SUM(J39:J42)</f>
        <v>2355.75</v>
      </c>
      <c r="K43" s="80"/>
      <c r="L43" s="327"/>
      <c r="M43" s="328"/>
      <c r="N43" s="597">
        <f>SUM(N39:N42)</f>
        <v>2355.75</v>
      </c>
      <c r="O43" s="362">
        <f>SUM(O39:O42)</f>
        <v>32457</v>
      </c>
      <c r="P43" s="22"/>
      <c r="Q43" s="22"/>
      <c r="R43" s="22"/>
      <c r="S43" s="22"/>
      <c r="T43" s="22"/>
      <c r="U43" s="598">
        <f>SUM(U39:U42)</f>
        <v>38972.520499999999</v>
      </c>
    </row>
    <row r="44" spans="1:22" ht="15">
      <c r="F44" s="22"/>
    </row>
    <row r="45" spans="1:22" ht="15.75">
      <c r="A45" s="30" t="s">
        <v>359</v>
      </c>
      <c r="B45" s="17" t="s">
        <v>417</v>
      </c>
      <c r="C45" s="17" t="s">
        <v>203</v>
      </c>
      <c r="D45" s="17" t="s">
        <v>360</v>
      </c>
      <c r="E45" s="17" t="s">
        <v>361</v>
      </c>
      <c r="F45" s="20" t="s">
        <v>412</v>
      </c>
      <c r="G45" s="20" t="s">
        <v>363</v>
      </c>
      <c r="H45" s="17" t="s">
        <v>360</v>
      </c>
      <c r="I45" s="17" t="s">
        <v>364</v>
      </c>
      <c r="J45" s="20" t="s">
        <v>365</v>
      </c>
      <c r="K45" s="17" t="s">
        <v>3</v>
      </c>
      <c r="L45" s="18" t="s">
        <v>366</v>
      </c>
      <c r="M45" s="318" t="s">
        <v>360</v>
      </c>
      <c r="N45" s="20" t="s">
        <v>365</v>
      </c>
      <c r="O45" s="331" t="s">
        <v>3</v>
      </c>
      <c r="P45" s="20" t="s">
        <v>367</v>
      </c>
      <c r="Q45" s="20" t="s">
        <v>368</v>
      </c>
      <c r="R45" s="20" t="s">
        <v>369</v>
      </c>
      <c r="S45" s="20" t="s">
        <v>370</v>
      </c>
      <c r="T45" s="331" t="s">
        <v>18</v>
      </c>
      <c r="U45" s="17" t="s">
        <v>190</v>
      </c>
    </row>
    <row r="46" spans="1:22" ht="15.75">
      <c r="A46" s="30" t="s">
        <v>579</v>
      </c>
      <c r="B46" s="14">
        <v>8.75</v>
      </c>
      <c r="C46" s="14">
        <v>8.75</v>
      </c>
      <c r="D46" s="16">
        <v>4</v>
      </c>
      <c r="E46" s="16">
        <v>106</v>
      </c>
      <c r="F46" s="14">
        <f>+C46*D46*E46</f>
        <v>3710</v>
      </c>
      <c r="G46" s="14">
        <f>C46*1.5</f>
        <v>13.125</v>
      </c>
      <c r="H46" s="16">
        <v>4</v>
      </c>
      <c r="I46" s="16">
        <v>6</v>
      </c>
      <c r="J46" s="14">
        <f>+G46*H46*I46</f>
        <v>315</v>
      </c>
      <c r="K46" s="220">
        <f>+F46+J46</f>
        <v>4025</v>
      </c>
      <c r="L46" s="319">
        <v>6</v>
      </c>
      <c r="M46" s="320">
        <v>4</v>
      </c>
      <c r="N46" s="330">
        <f>+G46*L46*M46</f>
        <v>315</v>
      </c>
      <c r="O46" s="329">
        <f>+K46+N46</f>
        <v>4340</v>
      </c>
      <c r="P46" s="381">
        <f>+O46*6.2%</f>
        <v>269.08</v>
      </c>
      <c r="Q46" s="14">
        <f>+O46*1.45%</f>
        <v>62.929999999999993</v>
      </c>
      <c r="R46" s="14">
        <v>56</v>
      </c>
      <c r="S46" s="14">
        <v>243</v>
      </c>
      <c r="T46" s="330">
        <v>3733.56</v>
      </c>
      <c r="U46" s="379">
        <f>SUM(O46:T46)</f>
        <v>8704.57</v>
      </c>
    </row>
    <row r="47" spans="1:22" ht="15.75">
      <c r="A47" s="30" t="s">
        <v>378</v>
      </c>
      <c r="B47" s="14">
        <v>8.75</v>
      </c>
      <c r="C47" s="14">
        <v>9.01</v>
      </c>
      <c r="D47" s="16">
        <v>2</v>
      </c>
      <c r="E47" s="16">
        <v>106</v>
      </c>
      <c r="F47" s="14">
        <f>+C47*D47*E47</f>
        <v>1910.12</v>
      </c>
      <c r="G47" s="14">
        <f>C47*1.5</f>
        <v>13.515000000000001</v>
      </c>
      <c r="H47" s="16">
        <v>2</v>
      </c>
      <c r="I47" s="16">
        <v>6</v>
      </c>
      <c r="J47" s="14">
        <f>+G47*H47*I47</f>
        <v>162.18</v>
      </c>
      <c r="K47" s="220">
        <f>+F47+J47</f>
        <v>2072.2999999999997</v>
      </c>
      <c r="L47" s="319">
        <v>6</v>
      </c>
      <c r="M47" s="320">
        <v>2</v>
      </c>
      <c r="N47" s="330">
        <f>+G47*L47*M47</f>
        <v>162.18</v>
      </c>
      <c r="O47" s="329">
        <f>+K47+N47</f>
        <v>2234.4799999999996</v>
      </c>
      <c r="P47" s="381">
        <f>+O47*6.2%</f>
        <v>138.53775999999996</v>
      </c>
      <c r="Q47" s="14">
        <f>+O47*1.45%</f>
        <v>32.399959999999993</v>
      </c>
      <c r="R47" s="14"/>
      <c r="S47" s="14"/>
      <c r="T47" s="330"/>
      <c r="U47" s="379">
        <f>SUM(O47:T47)</f>
        <v>2405.4177199999999</v>
      </c>
    </row>
    <row r="48" spans="1:22" ht="15.75">
      <c r="A48" s="376" t="s">
        <v>589</v>
      </c>
      <c r="B48" s="38">
        <v>9.25</v>
      </c>
      <c r="C48" s="38">
        <v>9.3000000000000007</v>
      </c>
      <c r="D48" s="37">
        <v>5</v>
      </c>
      <c r="E48" s="37">
        <v>106</v>
      </c>
      <c r="F48" s="14">
        <f>+C48*D48*E48</f>
        <v>4929</v>
      </c>
      <c r="G48" s="14">
        <f>C48*1.5</f>
        <v>13.950000000000001</v>
      </c>
      <c r="H48" s="37">
        <v>5</v>
      </c>
      <c r="I48" s="37">
        <v>6</v>
      </c>
      <c r="J48" s="14">
        <f>+G48*H48*I48</f>
        <v>418.5</v>
      </c>
      <c r="K48" s="220">
        <f>+F48+J48</f>
        <v>5347.5</v>
      </c>
      <c r="L48" s="595">
        <v>6</v>
      </c>
      <c r="M48" s="596">
        <v>5</v>
      </c>
      <c r="N48" s="330">
        <f>+G48*L48*M48</f>
        <v>418.5</v>
      </c>
      <c r="O48" s="329">
        <f>+K48+N48</f>
        <v>5766</v>
      </c>
      <c r="P48" s="381">
        <f>+O48*6.2%</f>
        <v>357.49200000000002</v>
      </c>
      <c r="Q48" s="14">
        <f>+O48*1.45%</f>
        <v>83.606999999999999</v>
      </c>
      <c r="R48" s="38"/>
      <c r="S48" s="38"/>
      <c r="T48" s="382"/>
      <c r="U48" s="379">
        <f>SUM(O48:T48)</f>
        <v>6207.0990000000002</v>
      </c>
    </row>
    <row r="49" spans="1:21" ht="15.75">
      <c r="A49" s="30" t="s">
        <v>590</v>
      </c>
      <c r="B49" s="14">
        <v>9.25</v>
      </c>
      <c r="C49" s="14">
        <v>9.6</v>
      </c>
      <c r="D49" s="16">
        <v>8</v>
      </c>
      <c r="E49" s="16">
        <v>106</v>
      </c>
      <c r="F49" s="14">
        <f>+C49*D49*E49</f>
        <v>8140.7999999999993</v>
      </c>
      <c r="G49" s="14">
        <f>C49*1.5</f>
        <v>14.399999999999999</v>
      </c>
      <c r="H49" s="16">
        <v>8</v>
      </c>
      <c r="I49" s="16">
        <v>6</v>
      </c>
      <c r="J49" s="14">
        <f>+G49*H49*I49</f>
        <v>691.19999999999993</v>
      </c>
      <c r="K49" s="220">
        <f>+F49+J49</f>
        <v>8832</v>
      </c>
      <c r="L49" s="319">
        <v>6</v>
      </c>
      <c r="M49" s="320">
        <v>8</v>
      </c>
      <c r="N49" s="330">
        <f>+G49*L49*M49</f>
        <v>691.19999999999993</v>
      </c>
      <c r="O49" s="329">
        <f>+K49+N49</f>
        <v>9523.2000000000007</v>
      </c>
      <c r="P49" s="381">
        <f>+O49*6.2%</f>
        <v>590.4384</v>
      </c>
      <c r="Q49" s="14">
        <f>+O49*1.45%</f>
        <v>138.0864</v>
      </c>
      <c r="R49" s="14"/>
      <c r="S49" s="14"/>
      <c r="T49" s="14"/>
      <c r="U49" s="379">
        <f>SUM(O49:T49)</f>
        <v>10251.7248</v>
      </c>
    </row>
    <row r="50" spans="1:21" ht="15.75">
      <c r="A50" s="30" t="s">
        <v>598</v>
      </c>
      <c r="B50" s="14">
        <v>9.5</v>
      </c>
      <c r="C50" s="14">
        <v>9.75</v>
      </c>
      <c r="D50" s="16">
        <v>7</v>
      </c>
      <c r="E50" s="16">
        <v>106</v>
      </c>
      <c r="F50" s="14">
        <f>+C50*D50*E50</f>
        <v>7234.5</v>
      </c>
      <c r="G50" s="14">
        <f>C50*1.5</f>
        <v>14.625</v>
      </c>
      <c r="H50" s="16">
        <v>7</v>
      </c>
      <c r="I50" s="16">
        <v>6</v>
      </c>
      <c r="J50" s="14">
        <f>+G50*H50*I50</f>
        <v>614.25</v>
      </c>
      <c r="K50" s="220">
        <f>+F50+J50</f>
        <v>7848.75</v>
      </c>
      <c r="L50" s="319">
        <v>6</v>
      </c>
      <c r="M50" s="320">
        <v>7</v>
      </c>
      <c r="N50" s="330">
        <f>+G50*L50*M50</f>
        <v>614.25</v>
      </c>
      <c r="O50" s="329">
        <f>+K50+N50</f>
        <v>8463</v>
      </c>
      <c r="P50" s="381">
        <f>+O50*6.2%</f>
        <v>524.70600000000002</v>
      </c>
      <c r="Q50" s="14">
        <f>+O50*1.45%</f>
        <v>122.7135</v>
      </c>
      <c r="R50" s="14"/>
      <c r="S50" s="14"/>
      <c r="T50" s="14"/>
      <c r="U50" s="379">
        <f>SUM(O50:T50)</f>
        <v>9110.4195</v>
      </c>
    </row>
    <row r="51" spans="1:21" ht="16.5" thickBot="1">
      <c r="A51" s="19"/>
      <c r="B51" s="22"/>
      <c r="C51" s="22"/>
      <c r="D51" s="21"/>
      <c r="E51" s="21"/>
      <c r="F51" s="22"/>
      <c r="G51" s="22"/>
      <c r="H51" s="21"/>
      <c r="I51" s="21"/>
      <c r="J51" s="597">
        <f>SUM(J46:J50)</f>
        <v>2201.13</v>
      </c>
      <c r="K51" s="80"/>
      <c r="L51" s="327"/>
      <c r="M51" s="328"/>
      <c r="N51" s="597">
        <f>SUM(N46:N50)</f>
        <v>2201.13</v>
      </c>
      <c r="O51" s="362">
        <f>SUM(O46:O50)</f>
        <v>30326.68</v>
      </c>
      <c r="P51" s="22"/>
      <c r="Q51" s="22"/>
      <c r="R51" s="22"/>
      <c r="S51" s="22"/>
      <c r="T51" s="22"/>
      <c r="U51" s="598">
        <f>SUM(U46:U50)</f>
        <v>36679.231019999999</v>
      </c>
    </row>
    <row r="52" spans="1:21" ht="15.75">
      <c r="A52" s="19"/>
      <c r="B52" s="22"/>
      <c r="C52" s="22"/>
      <c r="D52" s="21"/>
      <c r="E52" s="21"/>
      <c r="F52" s="22"/>
      <c r="G52" s="22"/>
      <c r="H52" s="21"/>
      <c r="I52" s="21"/>
      <c r="J52" s="22"/>
      <c r="K52" s="80"/>
      <c r="L52" s="327"/>
      <c r="M52" s="328"/>
      <c r="N52" s="22"/>
      <c r="O52" s="22"/>
      <c r="P52" s="22"/>
      <c r="Q52" s="22"/>
      <c r="R52" s="22"/>
      <c r="S52" s="22"/>
      <c r="T52" s="22"/>
      <c r="U52" s="21"/>
    </row>
    <row r="53" spans="1:21" ht="15.75">
      <c r="A53" s="30" t="s">
        <v>359</v>
      </c>
      <c r="B53" s="17" t="s">
        <v>417</v>
      </c>
      <c r="C53" s="17" t="s">
        <v>203</v>
      </c>
      <c r="D53" s="17" t="s">
        <v>360</v>
      </c>
      <c r="E53" s="17" t="s">
        <v>361</v>
      </c>
      <c r="F53" s="20" t="s">
        <v>412</v>
      </c>
      <c r="G53" s="20" t="s">
        <v>363</v>
      </c>
      <c r="H53" s="17" t="s">
        <v>360</v>
      </c>
      <c r="I53" s="17" t="s">
        <v>364</v>
      </c>
      <c r="J53" s="20" t="s">
        <v>365</v>
      </c>
      <c r="K53" s="17" t="s">
        <v>3</v>
      </c>
      <c r="L53" s="18" t="s">
        <v>366</v>
      </c>
      <c r="M53" s="318" t="s">
        <v>360</v>
      </c>
      <c r="N53" s="20" t="s">
        <v>365</v>
      </c>
      <c r="O53" s="20" t="s">
        <v>3</v>
      </c>
      <c r="P53" s="20" t="s">
        <v>367</v>
      </c>
      <c r="Q53" s="20" t="s">
        <v>368</v>
      </c>
      <c r="R53" s="20" t="s">
        <v>369</v>
      </c>
      <c r="S53" s="20" t="s">
        <v>370</v>
      </c>
      <c r="T53" s="20" t="s">
        <v>18</v>
      </c>
      <c r="U53" s="17" t="s">
        <v>190</v>
      </c>
    </row>
    <row r="54" spans="1:21" ht="15.75">
      <c r="A54" s="30" t="s">
        <v>578</v>
      </c>
      <c r="B54" s="41">
        <v>9.25</v>
      </c>
      <c r="C54" s="14">
        <v>9.25</v>
      </c>
      <c r="D54" s="40">
        <v>4</v>
      </c>
      <c r="E54" s="40">
        <v>106</v>
      </c>
      <c r="F54" s="14">
        <f>+C54*D54*E54</f>
        <v>3922</v>
      </c>
      <c r="G54" s="41">
        <f>C54*1.5</f>
        <v>13.875</v>
      </c>
      <c r="H54" s="40">
        <v>4</v>
      </c>
      <c r="I54" s="40">
        <v>6</v>
      </c>
      <c r="J54" s="41">
        <f>+G54*H54*I54</f>
        <v>333</v>
      </c>
      <c r="K54" s="335">
        <f>+F54+J54</f>
        <v>4255</v>
      </c>
      <c r="L54" s="336">
        <v>6</v>
      </c>
      <c r="M54" s="337">
        <v>4</v>
      </c>
      <c r="N54" s="41">
        <f>+G54*L54*M54</f>
        <v>333</v>
      </c>
      <c r="O54" s="338">
        <f>+K54+N54</f>
        <v>4588</v>
      </c>
      <c r="P54" s="14">
        <f>+O54*6.2%</f>
        <v>284.45600000000002</v>
      </c>
      <c r="Q54" s="14">
        <f>+O54*1.45%</f>
        <v>66.525999999999996</v>
      </c>
      <c r="R54" s="14">
        <v>56</v>
      </c>
      <c r="S54" s="14">
        <v>243</v>
      </c>
      <c r="T54" s="566">
        <v>3733.56</v>
      </c>
      <c r="U54" s="385">
        <f>SUM(O54:T54)</f>
        <v>8971.5419999999995</v>
      </c>
    </row>
    <row r="55" spans="1:21" ht="15.75">
      <c r="A55" s="376" t="s">
        <v>599</v>
      </c>
      <c r="B55" s="38">
        <v>9.5</v>
      </c>
      <c r="C55" s="38">
        <v>9.5</v>
      </c>
      <c r="D55" s="37">
        <v>3</v>
      </c>
      <c r="E55" s="37">
        <v>106</v>
      </c>
      <c r="F55" s="14">
        <f>+C55*D55*E55</f>
        <v>3021</v>
      </c>
      <c r="G55" s="41">
        <f>C55*1.5</f>
        <v>14.25</v>
      </c>
      <c r="H55" s="37">
        <v>3</v>
      </c>
      <c r="I55" s="37">
        <v>6</v>
      </c>
      <c r="J55" s="41">
        <f>+G55*H55*I55</f>
        <v>256.5</v>
      </c>
      <c r="K55" s="335">
        <f>+F55+J55</f>
        <v>3277.5</v>
      </c>
      <c r="L55" s="595">
        <v>6</v>
      </c>
      <c r="M55" s="596">
        <v>3</v>
      </c>
      <c r="N55" s="41">
        <f>+G55*L55*M55</f>
        <v>256.5</v>
      </c>
      <c r="O55" s="338">
        <f>+K55+N55</f>
        <v>3534</v>
      </c>
      <c r="P55" s="14">
        <f>+O55*6.2%</f>
        <v>219.108</v>
      </c>
      <c r="Q55" s="14">
        <f>+O55*1.45%</f>
        <v>51.242999999999995</v>
      </c>
      <c r="R55" s="38"/>
      <c r="S55" s="38"/>
      <c r="T55" s="37"/>
      <c r="U55" s="385">
        <f>SUM(O55:T55)</f>
        <v>3804.3510000000001</v>
      </c>
    </row>
    <row r="56" spans="1:21" ht="15.75">
      <c r="A56" s="30" t="s">
        <v>372</v>
      </c>
      <c r="B56" s="14">
        <v>9.5</v>
      </c>
      <c r="C56" s="14">
        <v>9.75</v>
      </c>
      <c r="D56" s="16">
        <v>19</v>
      </c>
      <c r="E56" s="16">
        <v>106</v>
      </c>
      <c r="F56" s="14">
        <f>+C56*D56*E56</f>
        <v>19636.5</v>
      </c>
      <c r="G56" s="41">
        <f>C56*1.5</f>
        <v>14.625</v>
      </c>
      <c r="H56" s="16">
        <v>19</v>
      </c>
      <c r="I56" s="16">
        <v>6</v>
      </c>
      <c r="J56" s="41">
        <f>+G56*H56*I56</f>
        <v>1667.25</v>
      </c>
      <c r="K56" s="335">
        <f>+F56+J56</f>
        <v>21303.75</v>
      </c>
      <c r="L56" s="319">
        <v>6</v>
      </c>
      <c r="M56" s="320">
        <v>19</v>
      </c>
      <c r="N56" s="41">
        <f>+G56*L56*M56</f>
        <v>1667.25</v>
      </c>
      <c r="O56" s="338">
        <f>+K56+N56</f>
        <v>22971</v>
      </c>
      <c r="P56" s="14">
        <f>+O56*6.2%</f>
        <v>1424.202</v>
      </c>
      <c r="Q56" s="14">
        <f>+O56*1.45%</f>
        <v>333.0795</v>
      </c>
      <c r="R56" s="14"/>
      <c r="S56" s="14"/>
      <c r="T56" s="16"/>
      <c r="U56" s="385">
        <f>SUM(O56:T56)</f>
        <v>24728.281500000001</v>
      </c>
    </row>
    <row r="57" spans="1:21" ht="16.5" thickBot="1">
      <c r="A57" s="19"/>
      <c r="B57" s="22"/>
      <c r="C57" s="22"/>
      <c r="D57" s="21"/>
      <c r="E57" s="21"/>
      <c r="F57" s="22"/>
      <c r="G57" s="22"/>
      <c r="H57" s="21"/>
      <c r="I57" s="21"/>
      <c r="J57" s="597">
        <f>SUM(J54:J56)</f>
        <v>2256.75</v>
      </c>
      <c r="K57" s="80"/>
      <c r="L57" s="327"/>
      <c r="M57" s="328"/>
      <c r="N57" s="597">
        <f>SUM(N54:N56)</f>
        <v>2256.75</v>
      </c>
      <c r="O57" s="362">
        <f>SUM(O54:O56)</f>
        <v>31093</v>
      </c>
      <c r="P57" s="22"/>
      <c r="Q57" s="22"/>
      <c r="R57" s="22"/>
      <c r="S57" s="22"/>
      <c r="T57" s="21"/>
      <c r="U57" s="608">
        <f>SUM(U54:U56)</f>
        <v>37504.174500000001</v>
      </c>
    </row>
    <row r="58" spans="1:21" ht="15.75">
      <c r="A58" s="19"/>
      <c r="B58" s="22"/>
      <c r="C58" s="22"/>
      <c r="D58" s="21"/>
      <c r="E58" s="21"/>
      <c r="F58" s="22"/>
      <c r="G58" s="22"/>
      <c r="H58" s="21"/>
      <c r="I58" s="21"/>
      <c r="J58" s="22"/>
      <c r="K58" s="80"/>
      <c r="L58" s="327"/>
      <c r="M58" s="328"/>
      <c r="N58" s="22"/>
      <c r="O58" s="22"/>
      <c r="P58" s="22"/>
      <c r="Q58" s="22"/>
      <c r="R58" s="22"/>
      <c r="S58" s="22"/>
      <c r="T58" s="21"/>
      <c r="U58" s="15"/>
    </row>
    <row r="59" spans="1:21" ht="15.75">
      <c r="A59" s="30" t="s">
        <v>359</v>
      </c>
      <c r="B59" s="17" t="s">
        <v>417</v>
      </c>
      <c r="C59" s="17" t="s">
        <v>203</v>
      </c>
      <c r="D59" s="17" t="s">
        <v>360</v>
      </c>
      <c r="E59" s="17" t="s">
        <v>361</v>
      </c>
      <c r="F59" s="20" t="s">
        <v>412</v>
      </c>
      <c r="G59" s="20" t="s">
        <v>363</v>
      </c>
      <c r="H59" s="17" t="s">
        <v>360</v>
      </c>
      <c r="I59" s="17" t="s">
        <v>364</v>
      </c>
      <c r="J59" s="20" t="s">
        <v>365</v>
      </c>
      <c r="K59" s="17" t="s">
        <v>3</v>
      </c>
      <c r="L59" s="18" t="s">
        <v>366</v>
      </c>
      <c r="M59" s="318" t="s">
        <v>360</v>
      </c>
      <c r="N59" s="20" t="s">
        <v>365</v>
      </c>
      <c r="O59" s="20" t="s">
        <v>3</v>
      </c>
      <c r="P59" s="20" t="s">
        <v>367</v>
      </c>
      <c r="Q59" s="20" t="s">
        <v>368</v>
      </c>
      <c r="R59" s="20" t="s">
        <v>369</v>
      </c>
      <c r="S59" s="20" t="s">
        <v>370</v>
      </c>
      <c r="T59" s="331" t="s">
        <v>18</v>
      </c>
      <c r="U59" s="17" t="s">
        <v>190</v>
      </c>
    </row>
    <row r="60" spans="1:21" ht="15.75">
      <c r="A60" s="30" t="s">
        <v>379</v>
      </c>
      <c r="B60" s="41">
        <v>9.25</v>
      </c>
      <c r="C60" s="14">
        <v>9.25</v>
      </c>
      <c r="D60" s="40">
        <v>4</v>
      </c>
      <c r="E60" s="40">
        <v>106</v>
      </c>
      <c r="F60" s="14">
        <f>+C60*D60*E60</f>
        <v>3922</v>
      </c>
      <c r="G60" s="14">
        <f>C60*1.5</f>
        <v>13.875</v>
      </c>
      <c r="H60" s="40">
        <v>4</v>
      </c>
      <c r="I60" s="40">
        <v>6</v>
      </c>
      <c r="J60" s="41">
        <f>+G60*H60*I60</f>
        <v>333</v>
      </c>
      <c r="K60" s="335">
        <f>+F60+J60</f>
        <v>4255</v>
      </c>
      <c r="L60" s="336">
        <v>6</v>
      </c>
      <c r="M60" s="337">
        <v>4</v>
      </c>
      <c r="N60" s="41">
        <f>+G60*L60*M60</f>
        <v>333</v>
      </c>
      <c r="O60" s="338">
        <f>+K60+N60</f>
        <v>4588</v>
      </c>
      <c r="P60" s="14">
        <f>+O60*6.2%</f>
        <v>284.45600000000002</v>
      </c>
      <c r="Q60" s="14">
        <f>+O60*1.45%</f>
        <v>66.525999999999996</v>
      </c>
      <c r="R60" s="14">
        <v>56</v>
      </c>
      <c r="S60" s="14">
        <v>243</v>
      </c>
      <c r="T60" s="566">
        <v>3733.56</v>
      </c>
      <c r="U60" s="385">
        <f>SUM(O60:T60)</f>
        <v>8971.5419999999995</v>
      </c>
    </row>
    <row r="61" spans="1:21" ht="15.75">
      <c r="A61" s="30" t="s">
        <v>599</v>
      </c>
      <c r="B61" s="38">
        <v>9.5</v>
      </c>
      <c r="C61" s="38">
        <v>9.5</v>
      </c>
      <c r="D61" s="37">
        <v>3</v>
      </c>
      <c r="E61" s="37">
        <v>106</v>
      </c>
      <c r="F61" s="14">
        <f>+C61*D61*E61</f>
        <v>3021</v>
      </c>
      <c r="G61" s="14">
        <f>C61*1.5</f>
        <v>14.25</v>
      </c>
      <c r="H61" s="37">
        <v>3</v>
      </c>
      <c r="I61" s="37">
        <v>6</v>
      </c>
      <c r="J61" s="41">
        <f>+G61*H61*I61</f>
        <v>256.5</v>
      </c>
      <c r="K61" s="335">
        <f>+F61+J61</f>
        <v>3277.5</v>
      </c>
      <c r="L61" s="595">
        <v>6</v>
      </c>
      <c r="M61" s="596">
        <v>3</v>
      </c>
      <c r="N61" s="41">
        <f>+G61*L61*M61</f>
        <v>256.5</v>
      </c>
      <c r="O61" s="338">
        <f>+K61+N61</f>
        <v>3534</v>
      </c>
      <c r="P61" s="14">
        <f>+O61*6.2%</f>
        <v>219.108</v>
      </c>
      <c r="Q61" s="14">
        <f>+O61*1.45%</f>
        <v>51.242999999999995</v>
      </c>
      <c r="R61" s="38"/>
      <c r="S61" s="38"/>
      <c r="T61" s="37"/>
      <c r="U61" s="385">
        <f>SUM(O61:T61)</f>
        <v>3804.3510000000001</v>
      </c>
    </row>
    <row r="62" spans="1:21" ht="15.75">
      <c r="A62" s="30" t="s">
        <v>372</v>
      </c>
      <c r="B62" s="14">
        <v>9.5</v>
      </c>
      <c r="C62" s="14">
        <v>9.75</v>
      </c>
      <c r="D62" s="16">
        <v>19</v>
      </c>
      <c r="E62" s="16">
        <v>106</v>
      </c>
      <c r="F62" s="14">
        <f>+C62*D62*E62</f>
        <v>19636.5</v>
      </c>
      <c r="G62" s="14">
        <f>C62*1.5</f>
        <v>14.625</v>
      </c>
      <c r="H62" s="16">
        <v>19</v>
      </c>
      <c r="I62" s="16">
        <v>6</v>
      </c>
      <c r="J62" s="41">
        <f>+G62*H62*I62</f>
        <v>1667.25</v>
      </c>
      <c r="K62" s="335">
        <f>+F62+J62</f>
        <v>21303.75</v>
      </c>
      <c r="L62" s="319">
        <v>6</v>
      </c>
      <c r="M62" s="320">
        <v>19</v>
      </c>
      <c r="N62" s="41">
        <f>+G62*L62*M62</f>
        <v>1667.25</v>
      </c>
      <c r="O62" s="338">
        <f>+K62+N62</f>
        <v>22971</v>
      </c>
      <c r="P62" s="14">
        <f>+O62*6.2%</f>
        <v>1424.202</v>
      </c>
      <c r="Q62" s="14">
        <f>+O62*1.45%</f>
        <v>333.0795</v>
      </c>
      <c r="R62" s="14"/>
      <c r="S62" s="14"/>
      <c r="T62" s="16"/>
      <c r="U62" s="385">
        <f>SUM(O62:T62)</f>
        <v>24728.281500000001</v>
      </c>
    </row>
    <row r="63" spans="1:21" ht="16.5" thickBot="1">
      <c r="A63" s="19"/>
      <c r="B63" s="22"/>
      <c r="C63" s="22"/>
      <c r="D63" s="21"/>
      <c r="E63" s="21"/>
      <c r="F63" s="22"/>
      <c r="G63" s="22"/>
      <c r="H63" s="21"/>
      <c r="I63" s="21"/>
      <c r="J63" s="597">
        <f>SUM(J60:J62)</f>
        <v>2256.75</v>
      </c>
      <c r="K63" s="80"/>
      <c r="L63" s="327"/>
      <c r="M63" s="328"/>
      <c r="N63" s="597">
        <f>SUM(N60:N62)</f>
        <v>2256.75</v>
      </c>
      <c r="O63" s="362">
        <f>SUM(O60:O62)</f>
        <v>31093</v>
      </c>
      <c r="P63" s="22"/>
      <c r="Q63" s="22"/>
      <c r="R63" s="22"/>
      <c r="S63" s="22"/>
      <c r="T63" s="21"/>
      <c r="U63" s="609">
        <f>SUM(U60:U62)</f>
        <v>37504.174500000001</v>
      </c>
    </row>
    <row r="64" spans="1:21" ht="15.75">
      <c r="A64" s="19"/>
      <c r="B64" s="22"/>
      <c r="C64" s="22"/>
      <c r="D64" s="21"/>
      <c r="E64" s="21"/>
      <c r="F64" s="22"/>
      <c r="G64" s="22"/>
      <c r="H64" s="21"/>
      <c r="I64" s="21"/>
      <c r="J64" s="22"/>
      <c r="K64" s="80"/>
      <c r="L64" s="327"/>
      <c r="M64" s="328"/>
      <c r="N64" s="22"/>
      <c r="O64" s="333"/>
      <c r="P64" s="22"/>
      <c r="Q64" s="22"/>
      <c r="R64" s="22"/>
      <c r="S64" s="22"/>
      <c r="T64" s="21"/>
      <c r="U64" s="339"/>
    </row>
    <row r="65" spans="1:21" ht="15.75">
      <c r="A65" s="30" t="s">
        <v>359</v>
      </c>
      <c r="B65" s="17" t="s">
        <v>417</v>
      </c>
      <c r="C65" s="17" t="s">
        <v>203</v>
      </c>
      <c r="D65" s="17" t="s">
        <v>360</v>
      </c>
      <c r="E65" s="17" t="s">
        <v>361</v>
      </c>
      <c r="F65" s="20" t="s">
        <v>412</v>
      </c>
      <c r="G65" s="20" t="s">
        <v>363</v>
      </c>
      <c r="H65" s="17" t="s">
        <v>360</v>
      </c>
      <c r="I65" s="17" t="s">
        <v>364</v>
      </c>
      <c r="J65" s="20" t="s">
        <v>365</v>
      </c>
      <c r="K65" s="17" t="s">
        <v>3</v>
      </c>
      <c r="L65" s="18" t="s">
        <v>366</v>
      </c>
      <c r="M65" s="318" t="s">
        <v>360</v>
      </c>
      <c r="N65" s="20" t="s">
        <v>365</v>
      </c>
      <c r="O65" s="20" t="s">
        <v>3</v>
      </c>
      <c r="P65" s="20" t="s">
        <v>367</v>
      </c>
      <c r="Q65" s="20" t="s">
        <v>368</v>
      </c>
      <c r="R65" s="20" t="s">
        <v>369</v>
      </c>
      <c r="S65" s="20" t="s">
        <v>370</v>
      </c>
      <c r="T65" s="20" t="s">
        <v>18</v>
      </c>
      <c r="U65" s="17" t="s">
        <v>190</v>
      </c>
    </row>
    <row r="66" spans="1:21" ht="15.75">
      <c r="A66" s="30" t="s">
        <v>380</v>
      </c>
      <c r="B66" s="41">
        <v>9.25</v>
      </c>
      <c r="C66" s="14">
        <v>9.25</v>
      </c>
      <c r="D66" s="40">
        <v>4</v>
      </c>
      <c r="E66" s="40">
        <v>106</v>
      </c>
      <c r="F66" s="14">
        <f>+C66*D66*E66</f>
        <v>3922</v>
      </c>
      <c r="G66" s="41">
        <f>C66*1.5</f>
        <v>13.875</v>
      </c>
      <c r="H66" s="40">
        <v>4</v>
      </c>
      <c r="I66" s="40">
        <v>6</v>
      </c>
      <c r="J66" s="41">
        <f>+G66*H66*I66</f>
        <v>333</v>
      </c>
      <c r="K66" s="335">
        <f>+F66+J66</f>
        <v>4255</v>
      </c>
      <c r="L66" s="336">
        <v>6</v>
      </c>
      <c r="M66" s="337">
        <v>4</v>
      </c>
      <c r="N66" s="41">
        <f>+G66*L66*M66</f>
        <v>333</v>
      </c>
      <c r="O66" s="338">
        <f>+K66+N66</f>
        <v>4588</v>
      </c>
      <c r="P66" s="14">
        <f>+O66*6.2%</f>
        <v>284.45600000000002</v>
      </c>
      <c r="Q66" s="14">
        <f>+O66*1.45%</f>
        <v>66.525999999999996</v>
      </c>
      <c r="R66" s="14">
        <v>56</v>
      </c>
      <c r="S66" s="14">
        <v>243</v>
      </c>
      <c r="T66" s="566">
        <v>3733.56</v>
      </c>
      <c r="U66" s="385">
        <f>SUM(O66:T66)</f>
        <v>8971.5419999999995</v>
      </c>
    </row>
    <row r="67" spans="1:21" ht="15.75">
      <c r="A67" s="376" t="s">
        <v>599</v>
      </c>
      <c r="B67" s="38">
        <v>9.5</v>
      </c>
      <c r="C67" s="38">
        <v>9.5</v>
      </c>
      <c r="D67" s="37">
        <v>3</v>
      </c>
      <c r="E67" s="37">
        <v>106</v>
      </c>
      <c r="F67" s="14">
        <f>+C67*D67*E67</f>
        <v>3021</v>
      </c>
      <c r="G67" s="41">
        <f>C67*1.5</f>
        <v>14.25</v>
      </c>
      <c r="H67" s="37">
        <v>3</v>
      </c>
      <c r="I67" s="37">
        <v>6</v>
      </c>
      <c r="J67" s="41">
        <f>+G67*H67*I67</f>
        <v>256.5</v>
      </c>
      <c r="K67" s="335">
        <f>+F67+J67</f>
        <v>3277.5</v>
      </c>
      <c r="L67" s="595">
        <v>6</v>
      </c>
      <c r="M67" s="596">
        <v>3</v>
      </c>
      <c r="N67" s="41">
        <f>+G67*L67*M67</f>
        <v>256.5</v>
      </c>
      <c r="O67" s="338">
        <f>+K67+N67</f>
        <v>3534</v>
      </c>
      <c r="P67" s="14">
        <f>+O67*6.2%</f>
        <v>219.108</v>
      </c>
      <c r="Q67" s="14">
        <f>+O67*1.45%</f>
        <v>51.242999999999995</v>
      </c>
      <c r="R67" s="38"/>
      <c r="S67" s="38"/>
      <c r="T67" s="37"/>
      <c r="U67" s="385">
        <f>SUM(O67:T67)</f>
        <v>3804.3510000000001</v>
      </c>
    </row>
    <row r="68" spans="1:21" ht="15.75">
      <c r="A68" s="30" t="s">
        <v>372</v>
      </c>
      <c r="B68" s="14">
        <v>9.5</v>
      </c>
      <c r="C68" s="14">
        <v>9.75</v>
      </c>
      <c r="D68" s="16">
        <v>19</v>
      </c>
      <c r="E68" s="16">
        <v>106</v>
      </c>
      <c r="F68" s="14">
        <f>+C68*D68*E68</f>
        <v>19636.5</v>
      </c>
      <c r="G68" s="41">
        <f>C68*1.5</f>
        <v>14.625</v>
      </c>
      <c r="H68" s="16">
        <v>19</v>
      </c>
      <c r="I68" s="16">
        <v>6</v>
      </c>
      <c r="J68" s="41">
        <f>+G68*H68*I68</f>
        <v>1667.25</v>
      </c>
      <c r="K68" s="335">
        <f>+F68+J68</f>
        <v>21303.75</v>
      </c>
      <c r="L68" s="319">
        <v>6</v>
      </c>
      <c r="M68" s="320">
        <v>19</v>
      </c>
      <c r="N68" s="41">
        <f>+G68*L68*M68</f>
        <v>1667.25</v>
      </c>
      <c r="O68" s="338">
        <f>+K68+N68</f>
        <v>22971</v>
      </c>
      <c r="P68" s="14">
        <f>+O68*6.2%</f>
        <v>1424.202</v>
      </c>
      <c r="Q68" s="14">
        <f>+O68*1.45%</f>
        <v>333.0795</v>
      </c>
      <c r="R68" s="14"/>
      <c r="S68" s="14"/>
      <c r="T68" s="16"/>
      <c r="U68" s="385">
        <f>SUM(O68:T68)</f>
        <v>24728.281500000001</v>
      </c>
    </row>
    <row r="69" spans="1:21" ht="16.5" thickBot="1">
      <c r="A69" s="19"/>
      <c r="B69" s="22"/>
      <c r="C69" s="22"/>
      <c r="D69" s="21"/>
      <c r="E69" s="21"/>
      <c r="F69" s="22"/>
      <c r="G69" s="22"/>
      <c r="H69" s="21"/>
      <c r="I69" s="21"/>
      <c r="J69" s="597">
        <f>SUM(J66:J68)</f>
        <v>2256.75</v>
      </c>
      <c r="K69" s="80"/>
      <c r="L69" s="327"/>
      <c r="M69" s="328"/>
      <c r="N69" s="597">
        <f>SUM(N66:N68)</f>
        <v>2256.75</v>
      </c>
      <c r="O69" s="362">
        <f>SUM(O66:O68)</f>
        <v>31093</v>
      </c>
      <c r="P69" s="333"/>
      <c r="Q69" s="22"/>
      <c r="R69" s="22"/>
      <c r="S69" s="22"/>
      <c r="T69" s="21"/>
      <c r="U69" s="609">
        <f>SUM(U66:U68)</f>
        <v>37504.174500000001</v>
      </c>
    </row>
    <row r="70" spans="1:21" ht="15.75">
      <c r="A70" s="19"/>
      <c r="B70" s="22"/>
      <c r="C70" s="22"/>
      <c r="D70" s="21"/>
      <c r="E70" s="21"/>
      <c r="F70" s="22"/>
      <c r="G70" s="22"/>
      <c r="H70" s="21"/>
      <c r="I70" s="21"/>
      <c r="J70" s="22"/>
      <c r="K70" s="80"/>
      <c r="L70" s="327"/>
      <c r="M70" s="328"/>
      <c r="N70" s="22"/>
      <c r="O70" s="333"/>
      <c r="P70" s="22"/>
      <c r="Q70" s="22"/>
      <c r="R70" s="22"/>
      <c r="S70" s="22"/>
      <c r="T70" s="21"/>
      <c r="U70" s="339"/>
    </row>
    <row r="71" spans="1:21" ht="15.75">
      <c r="A71" s="30" t="s">
        <v>600</v>
      </c>
      <c r="B71" s="17" t="s">
        <v>417</v>
      </c>
      <c r="C71" s="17" t="s">
        <v>203</v>
      </c>
      <c r="D71" s="17" t="s">
        <v>360</v>
      </c>
      <c r="E71" s="17" t="s">
        <v>361</v>
      </c>
      <c r="F71" s="20" t="s">
        <v>412</v>
      </c>
      <c r="G71" s="20" t="s">
        <v>363</v>
      </c>
      <c r="H71" s="17" t="s">
        <v>360</v>
      </c>
      <c r="I71" s="17" t="s">
        <v>364</v>
      </c>
      <c r="J71" s="20" t="s">
        <v>365</v>
      </c>
      <c r="K71" s="17" t="s">
        <v>3</v>
      </c>
      <c r="L71" s="18" t="s">
        <v>366</v>
      </c>
      <c r="M71" s="318" t="s">
        <v>360</v>
      </c>
      <c r="N71" s="20" t="s">
        <v>365</v>
      </c>
      <c r="O71" s="20" t="s">
        <v>3</v>
      </c>
      <c r="P71" s="20" t="s">
        <v>367</v>
      </c>
      <c r="Q71" s="20" t="s">
        <v>368</v>
      </c>
      <c r="R71" s="20" t="s">
        <v>369</v>
      </c>
      <c r="S71" s="20" t="s">
        <v>370</v>
      </c>
      <c r="T71" s="20" t="s">
        <v>18</v>
      </c>
      <c r="U71" s="30" t="s">
        <v>190</v>
      </c>
    </row>
    <row r="72" spans="1:21" ht="15.75">
      <c r="A72" s="30" t="s">
        <v>601</v>
      </c>
      <c r="B72" s="41">
        <v>9.25</v>
      </c>
      <c r="C72" s="14">
        <v>9.25</v>
      </c>
      <c r="D72" s="40">
        <v>4</v>
      </c>
      <c r="E72" s="40">
        <v>106</v>
      </c>
      <c r="F72" s="14">
        <f>+C72*D72*E72</f>
        <v>3922</v>
      </c>
      <c r="G72" s="41">
        <f>C72*1.5</f>
        <v>13.875</v>
      </c>
      <c r="H72" s="40">
        <v>4</v>
      </c>
      <c r="I72" s="40">
        <v>6</v>
      </c>
      <c r="J72" s="41">
        <f>+G72*H72*I72</f>
        <v>333</v>
      </c>
      <c r="K72" s="335">
        <f>+F72+J72</f>
        <v>4255</v>
      </c>
      <c r="L72" s="336">
        <v>6</v>
      </c>
      <c r="M72" s="337">
        <v>4</v>
      </c>
      <c r="N72" s="41">
        <f>+G72*L72*M72</f>
        <v>333</v>
      </c>
      <c r="O72" s="338">
        <f>+K72+N72</f>
        <v>4588</v>
      </c>
      <c r="P72" s="14">
        <f>+O72*6.2%</f>
        <v>284.45600000000002</v>
      </c>
      <c r="Q72" s="14">
        <f>+O72*1.45%</f>
        <v>66.525999999999996</v>
      </c>
      <c r="R72" s="14">
        <v>56</v>
      </c>
      <c r="S72" s="14">
        <v>243</v>
      </c>
      <c r="T72" s="566">
        <v>3733.56</v>
      </c>
      <c r="U72" s="385">
        <f>SUM(O72:T72)</f>
        <v>8971.5419999999995</v>
      </c>
    </row>
    <row r="73" spans="1:21" ht="15.75">
      <c r="A73" s="376" t="s">
        <v>599</v>
      </c>
      <c r="B73" s="38">
        <v>9.5</v>
      </c>
      <c r="C73" s="38">
        <v>9.5</v>
      </c>
      <c r="D73" s="37">
        <v>3</v>
      </c>
      <c r="E73" s="37">
        <v>106</v>
      </c>
      <c r="F73" s="14">
        <f>+C73*D73*E73</f>
        <v>3021</v>
      </c>
      <c r="G73" s="41">
        <f>C73*1.5</f>
        <v>14.25</v>
      </c>
      <c r="H73" s="37">
        <v>3</v>
      </c>
      <c r="I73" s="37">
        <v>6</v>
      </c>
      <c r="J73" s="41">
        <f>+G73*H73*I73</f>
        <v>256.5</v>
      </c>
      <c r="K73" s="335">
        <f>+F73+J73</f>
        <v>3277.5</v>
      </c>
      <c r="L73" s="595">
        <v>6</v>
      </c>
      <c r="M73" s="596">
        <v>3</v>
      </c>
      <c r="N73" s="41">
        <f>+G73*L73*M73</f>
        <v>256.5</v>
      </c>
      <c r="O73" s="338">
        <f>+K73+N73</f>
        <v>3534</v>
      </c>
      <c r="P73" s="14">
        <f>+O73*6.2%</f>
        <v>219.108</v>
      </c>
      <c r="Q73" s="14">
        <f>+O73*1.45%</f>
        <v>51.242999999999995</v>
      </c>
      <c r="R73" s="38"/>
      <c r="S73" s="38"/>
      <c r="T73" s="37"/>
      <c r="U73" s="385">
        <f>SUM(O73:T73)</f>
        <v>3804.3510000000001</v>
      </c>
    </row>
    <row r="74" spans="1:21" ht="15.75">
      <c r="A74" s="30" t="s">
        <v>372</v>
      </c>
      <c r="B74" s="14">
        <v>9.5</v>
      </c>
      <c r="C74" s="14">
        <v>9.75</v>
      </c>
      <c r="D74" s="16">
        <v>19</v>
      </c>
      <c r="E74" s="16">
        <v>106</v>
      </c>
      <c r="F74" s="14">
        <f>+C74*D74*E74</f>
        <v>19636.5</v>
      </c>
      <c r="G74" s="41">
        <f>C74*1.5</f>
        <v>14.625</v>
      </c>
      <c r="H74" s="16">
        <v>19</v>
      </c>
      <c r="I74" s="16">
        <v>6</v>
      </c>
      <c r="J74" s="41">
        <f>+G74*H74*I74</f>
        <v>1667.25</v>
      </c>
      <c r="K74" s="335">
        <f>+F74+J74</f>
        <v>21303.75</v>
      </c>
      <c r="L74" s="319">
        <v>6</v>
      </c>
      <c r="M74" s="320">
        <v>19</v>
      </c>
      <c r="N74" s="41">
        <f>+G74*L74*M74</f>
        <v>1667.25</v>
      </c>
      <c r="O74" s="338">
        <f>+K74+N74</f>
        <v>22971</v>
      </c>
      <c r="P74" s="14">
        <f>+O74*6.2%</f>
        <v>1424.202</v>
      </c>
      <c r="Q74" s="14">
        <f>+O74*1.45%</f>
        <v>333.0795</v>
      </c>
      <c r="R74" s="14"/>
      <c r="S74" s="14"/>
      <c r="T74" s="16"/>
      <c r="U74" s="385">
        <f>SUM(O74:T74)</f>
        <v>24728.281500000001</v>
      </c>
    </row>
    <row r="75" spans="1:21" ht="16.5" thickBot="1">
      <c r="A75" s="19"/>
      <c r="B75" s="22"/>
      <c r="C75" s="22"/>
      <c r="D75" s="21"/>
      <c r="E75" s="21"/>
      <c r="F75" s="22"/>
      <c r="G75" s="22"/>
      <c r="H75" s="21"/>
      <c r="I75" s="21"/>
      <c r="J75" s="597">
        <f>SUM(J72:J74)</f>
        <v>2256.75</v>
      </c>
      <c r="K75" s="80"/>
      <c r="L75" s="327"/>
      <c r="M75" s="328"/>
      <c r="N75" s="597">
        <f>SUM(N72:N74)</f>
        <v>2256.75</v>
      </c>
      <c r="O75" s="362">
        <f>SUM(O72:O74)</f>
        <v>31093</v>
      </c>
      <c r="P75" s="22"/>
      <c r="Q75" s="22"/>
      <c r="R75" s="22"/>
      <c r="S75" s="22"/>
      <c r="T75" s="21"/>
      <c r="U75" s="608">
        <f>SUM(U72:U74)</f>
        <v>37504.174500000001</v>
      </c>
    </row>
    <row r="76" spans="1:21" ht="16.5" thickBot="1">
      <c r="A76" s="19"/>
      <c r="B76" s="22"/>
      <c r="C76" s="22"/>
      <c r="D76" s="21"/>
      <c r="E76" s="21"/>
      <c r="F76" s="22"/>
      <c r="G76" s="22"/>
      <c r="H76" s="21"/>
      <c r="I76" s="21"/>
      <c r="J76" s="21"/>
      <c r="K76" s="108"/>
      <c r="L76" s="718"/>
      <c r="M76" s="719"/>
      <c r="N76" s="719"/>
      <c r="O76" s="22"/>
      <c r="P76" s="22"/>
      <c r="Q76" s="333"/>
      <c r="R76" s="340"/>
      <c r="S76" s="340"/>
      <c r="T76" s="340"/>
      <c r="U76" s="21"/>
    </row>
    <row r="77" spans="1:21" ht="16.5" thickBot="1">
      <c r="A77" s="19"/>
      <c r="B77" s="22"/>
      <c r="C77" s="423" t="s">
        <v>469</v>
      </c>
      <c r="D77" s="21"/>
      <c r="E77" s="21"/>
      <c r="F77" s="22"/>
      <c r="G77" s="22"/>
      <c r="H77" s="21"/>
      <c r="I77" s="21"/>
      <c r="J77" s="387">
        <f>SUM(J5,J10,J15,J22,J29,J36,J43,J51,J57,J63,J69,J75)</f>
        <v>27753.210000000003</v>
      </c>
      <c r="K77" s="80"/>
      <c r="L77" s="327"/>
      <c r="M77" s="328"/>
      <c r="N77" s="570">
        <f>SUM(N5,N10,N15,N22,N29,N36,N43,N51,N57,N63,N69,N75)</f>
        <v>27753.210000000003</v>
      </c>
      <c r="O77" s="386">
        <f>SUM(O5,O10,O15,O22,O29,O36,O43,O51,O57,O63,O69,O75)</f>
        <v>382377.56000000006</v>
      </c>
      <c r="P77" s="22"/>
      <c r="Q77" s="22"/>
      <c r="R77" s="22"/>
      <c r="S77" s="22"/>
      <c r="T77" s="398">
        <f>SUM(T2,T7,T12,T18,T25,T32,T39,T46,T54,T60,T66,T72)</f>
        <v>44802.719999999994</v>
      </c>
      <c r="U77" s="383">
        <f>SUM(U5,U10,U15,U22,U29,U36,U43,U51,U57,U63,U69,U75)</f>
        <v>460020.16334000009</v>
      </c>
    </row>
    <row r="78" spans="1:21" ht="16.5" thickBot="1">
      <c r="C78" s="489" t="s">
        <v>470</v>
      </c>
      <c r="J78" s="388" t="s">
        <v>416</v>
      </c>
      <c r="N78" s="388" t="s">
        <v>413</v>
      </c>
      <c r="O78" s="389" t="s">
        <v>414</v>
      </c>
      <c r="T78" s="151" t="s">
        <v>18</v>
      </c>
      <c r="U78" s="389" t="s">
        <v>415</v>
      </c>
    </row>
    <row r="79" spans="1:21" ht="13.5" thickBot="1">
      <c r="C79" t="s">
        <v>445</v>
      </c>
    </row>
    <row r="80" spans="1:21" ht="16.5" thickBot="1">
      <c r="O80" s="392">
        <f>+O77*4%</f>
        <v>15295.102400000003</v>
      </c>
    </row>
    <row r="81" spans="15:15" ht="16.5" thickBot="1">
      <c r="O81" s="43" t="s">
        <v>418</v>
      </c>
    </row>
  </sheetData>
  <mergeCells count="1">
    <mergeCell ref="L76:N76"/>
  </mergeCells>
  <phoneticPr fontId="0" type="noConversion"/>
  <pageMargins left="0.75" right="0.75" top="0.38" bottom="0.35" header="0.28999999999999998" footer="0.34"/>
  <pageSetup paperSize="5" scale="45" orientation="landscape" horizontalDpi="300" verticalDpi="300" r:id="rId1"/>
  <headerFooter alignWithMargins="0">
    <oddHeader>&amp;C&amp;"Arial Black,Regular"26 Payroll FF's&amp;R&amp;D</oddHead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workbookViewId="0"/>
  </sheetViews>
  <sheetFormatPr defaultRowHeight="12.75"/>
  <cols>
    <col min="1" max="1" width="19.140625" customWidth="1"/>
    <col min="2" max="2" width="11.7109375" customWidth="1"/>
    <col min="3" max="3" width="12" customWidth="1"/>
    <col min="4" max="4" width="14.140625" customWidth="1"/>
    <col min="5" max="5" width="12.28515625" customWidth="1"/>
  </cols>
  <sheetData>
    <row r="1" spans="1:5" ht="15.75" thickBot="1">
      <c r="A1" s="575"/>
      <c r="B1" s="575"/>
      <c r="C1" s="575" t="s">
        <v>558</v>
      </c>
      <c r="D1" s="575"/>
    </row>
    <row r="2" spans="1:5" ht="15.75" thickBot="1">
      <c r="A2" s="576" t="s">
        <v>559</v>
      </c>
      <c r="B2" s="577" t="s">
        <v>560</v>
      </c>
      <c r="C2" s="577" t="s">
        <v>561</v>
      </c>
      <c r="D2" s="578" t="s">
        <v>562</v>
      </c>
    </row>
    <row r="3" spans="1:5">
      <c r="A3" s="586" t="s">
        <v>563</v>
      </c>
      <c r="B3" s="579">
        <v>8.9</v>
      </c>
      <c r="C3" s="580">
        <v>9.01</v>
      </c>
      <c r="D3" s="580"/>
    </row>
    <row r="4" spans="1:5">
      <c r="A4" s="585" t="s">
        <v>564</v>
      </c>
      <c r="B4" s="581">
        <v>9.31</v>
      </c>
      <c r="C4" s="582">
        <v>9.6</v>
      </c>
      <c r="D4" s="582"/>
    </row>
    <row r="5" spans="1:5">
      <c r="A5" s="585" t="s">
        <v>565</v>
      </c>
      <c r="B5" s="581">
        <v>9.65</v>
      </c>
      <c r="C5" s="582">
        <v>9.75</v>
      </c>
      <c r="D5" s="582">
        <v>11.5</v>
      </c>
    </row>
    <row r="6" spans="1:5">
      <c r="A6" s="585" t="s">
        <v>566</v>
      </c>
      <c r="B6" s="581">
        <v>10.01</v>
      </c>
      <c r="C6" s="582">
        <v>10.3</v>
      </c>
      <c r="D6" s="582">
        <v>11.88</v>
      </c>
    </row>
    <row r="7" spans="1:5">
      <c r="A7" s="585" t="s">
        <v>567</v>
      </c>
      <c r="B7" s="581">
        <v>10.48</v>
      </c>
      <c r="C7" s="582">
        <v>10.59</v>
      </c>
      <c r="D7" s="569">
        <v>12.2</v>
      </c>
    </row>
    <row r="8" spans="1:5">
      <c r="A8" s="585" t="s">
        <v>568</v>
      </c>
      <c r="B8" s="581">
        <v>10.78</v>
      </c>
      <c r="C8" s="582">
        <v>11.01</v>
      </c>
      <c r="D8" s="569">
        <v>13.35</v>
      </c>
    </row>
    <row r="9" spans="1:5">
      <c r="A9" s="585" t="s">
        <v>569</v>
      </c>
      <c r="B9" s="581">
        <v>11.28</v>
      </c>
      <c r="C9" s="582">
        <v>11.78</v>
      </c>
      <c r="D9" s="582">
        <v>13.75</v>
      </c>
    </row>
    <row r="10" spans="1:5">
      <c r="A10" s="585" t="s">
        <v>570</v>
      </c>
      <c r="B10" s="581">
        <v>11.58</v>
      </c>
      <c r="C10" s="582">
        <v>12.65</v>
      </c>
      <c r="D10" s="582">
        <v>14.85</v>
      </c>
    </row>
    <row r="11" spans="1:5">
      <c r="A11" s="585" t="s">
        <v>571</v>
      </c>
      <c r="B11" s="581">
        <v>12.29</v>
      </c>
      <c r="C11" s="582">
        <v>13.49</v>
      </c>
      <c r="D11" s="582">
        <v>15.76</v>
      </c>
    </row>
    <row r="12" spans="1:5">
      <c r="D12" s="610"/>
    </row>
    <row r="14" spans="1:5" ht="15.75" thickBot="1">
      <c r="A14" s="583" t="s">
        <v>574</v>
      </c>
      <c r="C14" s="583"/>
    </row>
    <row r="15" spans="1:5" ht="15.75" thickBot="1">
      <c r="A15" s="584" t="s">
        <v>559</v>
      </c>
      <c r="B15" s="577" t="s">
        <v>561</v>
      </c>
      <c r="C15" s="577" t="s">
        <v>562</v>
      </c>
      <c r="D15" s="587" t="s">
        <v>572</v>
      </c>
      <c r="E15" s="588" t="s">
        <v>573</v>
      </c>
    </row>
    <row r="16" spans="1:5">
      <c r="A16" s="586" t="s">
        <v>563</v>
      </c>
      <c r="B16" s="579">
        <v>9.01</v>
      </c>
      <c r="C16" s="580"/>
      <c r="D16" s="582">
        <f>B16*106*26+B16*1.5*6*26</f>
        <v>26939.899999999998</v>
      </c>
      <c r="E16" s="589"/>
    </row>
    <row r="17" spans="1:5">
      <c r="A17" s="585" t="s">
        <v>564</v>
      </c>
      <c r="B17" s="581">
        <v>9.6</v>
      </c>
      <c r="C17" s="582"/>
      <c r="D17" s="582">
        <f t="shared" ref="D17:D24" si="0">B17*106*26+B17*1.5*6*26</f>
        <v>28704</v>
      </c>
      <c r="E17" s="589"/>
    </row>
    <row r="18" spans="1:5">
      <c r="A18" s="585" t="s">
        <v>565</v>
      </c>
      <c r="B18" s="581">
        <v>9.75</v>
      </c>
      <c r="C18" s="582">
        <v>11.5</v>
      </c>
      <c r="D18" s="582">
        <f t="shared" si="0"/>
        <v>29152.5</v>
      </c>
      <c r="E18" s="589">
        <f>SUM(C18*106*26)+(C18*1.5*6*26)</f>
        <v>34385</v>
      </c>
    </row>
    <row r="19" spans="1:5">
      <c r="A19" s="585" t="s">
        <v>566</v>
      </c>
      <c r="B19" s="581">
        <v>10.3</v>
      </c>
      <c r="C19" s="569">
        <v>11.88</v>
      </c>
      <c r="D19" s="582">
        <f t="shared" si="0"/>
        <v>30797.000000000004</v>
      </c>
      <c r="E19" s="589">
        <f t="shared" ref="E19:E24" si="1">SUM(C19*106*26)+(C19*1.5*6*26)</f>
        <v>35521.199999999997</v>
      </c>
    </row>
    <row r="20" spans="1:5">
      <c r="A20" s="585" t="s">
        <v>567</v>
      </c>
      <c r="B20" s="581">
        <v>10.59</v>
      </c>
      <c r="C20" s="569">
        <v>12.2</v>
      </c>
      <c r="D20" s="582">
        <f t="shared" si="0"/>
        <v>31664.100000000002</v>
      </c>
      <c r="E20" s="589">
        <f t="shared" si="1"/>
        <v>36478</v>
      </c>
    </row>
    <row r="21" spans="1:5">
      <c r="A21" s="585" t="s">
        <v>568</v>
      </c>
      <c r="B21" s="581">
        <v>11.01</v>
      </c>
      <c r="C21" s="582">
        <v>13.35</v>
      </c>
      <c r="D21" s="582">
        <f t="shared" si="0"/>
        <v>32919.899999999994</v>
      </c>
      <c r="E21" s="589">
        <f t="shared" si="1"/>
        <v>39916.5</v>
      </c>
    </row>
    <row r="22" spans="1:5">
      <c r="A22" s="585" t="s">
        <v>569</v>
      </c>
      <c r="B22" s="581">
        <v>11.78</v>
      </c>
      <c r="C22" s="582">
        <v>13.75</v>
      </c>
      <c r="D22" s="582">
        <f t="shared" si="0"/>
        <v>35222.199999999997</v>
      </c>
      <c r="E22" s="589">
        <f t="shared" si="1"/>
        <v>41112.5</v>
      </c>
    </row>
    <row r="23" spans="1:5">
      <c r="A23" s="585" t="s">
        <v>570</v>
      </c>
      <c r="B23" s="581">
        <v>12.65</v>
      </c>
      <c r="C23" s="582">
        <v>14.85</v>
      </c>
      <c r="D23" s="582">
        <f t="shared" si="0"/>
        <v>37823.5</v>
      </c>
      <c r="E23" s="589">
        <f t="shared" si="1"/>
        <v>44401.5</v>
      </c>
    </row>
    <row r="24" spans="1:5">
      <c r="A24" s="585" t="s">
        <v>571</v>
      </c>
      <c r="B24" s="581">
        <v>13.49</v>
      </c>
      <c r="C24" s="582">
        <v>15.76</v>
      </c>
      <c r="D24" s="582">
        <f t="shared" si="0"/>
        <v>40335.100000000006</v>
      </c>
      <c r="E24" s="589">
        <f t="shared" si="1"/>
        <v>47122.399999999994</v>
      </c>
    </row>
  </sheetData>
  <phoneticPr fontId="0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2"/>
  <sheetViews>
    <sheetView zoomScaleNormal="100" workbookViewId="0"/>
  </sheetViews>
  <sheetFormatPr defaultRowHeight="18.75" customHeight="1"/>
  <cols>
    <col min="1" max="1" width="50.42578125" style="21" customWidth="1"/>
    <col min="2" max="2" width="15.5703125" style="22" bestFit="1" customWidth="1"/>
    <col min="3" max="3" width="14.140625" style="24" customWidth="1"/>
    <col min="4" max="16384" width="9.140625" style="15"/>
  </cols>
  <sheetData>
    <row r="1" spans="1:3" s="19" customFormat="1" ht="18.75" customHeight="1" thickBot="1">
      <c r="A1" s="120" t="s">
        <v>537</v>
      </c>
      <c r="B1" s="121"/>
      <c r="C1" s="122"/>
    </row>
    <row r="2" spans="1:3" ht="18.75" customHeight="1">
      <c r="A2" s="60"/>
      <c r="B2" s="41"/>
      <c r="C2" s="114"/>
    </row>
    <row r="3" spans="1:3" s="19" customFormat="1" ht="18.75" customHeight="1">
      <c r="A3" s="53" t="s">
        <v>45</v>
      </c>
      <c r="B3" s="18">
        <v>2004</v>
      </c>
      <c r="C3" s="54">
        <v>2003</v>
      </c>
    </row>
    <row r="4" spans="1:3" s="50" customFormat="1" ht="18.75" customHeight="1">
      <c r="A4" s="55"/>
      <c r="B4" s="49"/>
      <c r="C4" s="56"/>
    </row>
    <row r="5" spans="1:3" s="19" customFormat="1" ht="18.75" customHeight="1">
      <c r="A5" s="53"/>
      <c r="B5" s="18"/>
      <c r="C5" s="54"/>
    </row>
    <row r="6" spans="1:3" s="19" customFormat="1" ht="18.75" customHeight="1">
      <c r="A6" s="231" t="s">
        <v>266</v>
      </c>
      <c r="B6" s="25"/>
      <c r="C6" s="116">
        <v>250</v>
      </c>
    </row>
    <row r="7" spans="1:3" s="19" customFormat="1" ht="18.75" customHeight="1">
      <c r="A7" s="231" t="s">
        <v>267</v>
      </c>
      <c r="B7" s="25"/>
      <c r="C7" s="116"/>
    </row>
    <row r="8" spans="1:3" ht="18.75" customHeight="1">
      <c r="A8" s="231" t="s">
        <v>268</v>
      </c>
      <c r="B8" s="25"/>
      <c r="C8" s="116">
        <v>400</v>
      </c>
    </row>
    <row r="9" spans="1:3" ht="18.75" customHeight="1">
      <c r="A9" s="231" t="s">
        <v>269</v>
      </c>
      <c r="B9" s="25"/>
      <c r="C9" s="116">
        <v>100</v>
      </c>
    </row>
    <row r="10" spans="1:3" ht="18.75" customHeight="1">
      <c r="A10" s="231" t="s">
        <v>334</v>
      </c>
      <c r="B10" s="25"/>
      <c r="C10" s="116">
        <v>150</v>
      </c>
    </row>
    <row r="11" spans="1:3" ht="18.75" customHeight="1">
      <c r="A11" s="231" t="s">
        <v>270</v>
      </c>
      <c r="B11" s="25"/>
      <c r="C11" s="116">
        <v>200</v>
      </c>
    </row>
    <row r="12" spans="1:3" ht="18.75" customHeight="1">
      <c r="A12" s="181" t="s">
        <v>509</v>
      </c>
      <c r="B12" s="14">
        <v>45</v>
      </c>
      <c r="C12" s="116"/>
    </row>
    <row r="13" spans="1:3" ht="18.75" customHeight="1">
      <c r="A13" s="181" t="s">
        <v>510</v>
      </c>
      <c r="B13" s="14">
        <v>45</v>
      </c>
      <c r="C13" s="116"/>
    </row>
    <row r="14" spans="1:3" ht="18.75" customHeight="1">
      <c r="A14" s="181" t="s">
        <v>511</v>
      </c>
      <c r="B14" s="14">
        <v>150</v>
      </c>
      <c r="C14" s="116"/>
    </row>
    <row r="15" spans="1:3" ht="18.75" customHeight="1">
      <c r="A15" s="181" t="s">
        <v>512</v>
      </c>
      <c r="B15" s="14">
        <v>200</v>
      </c>
      <c r="C15" s="116"/>
    </row>
    <row r="16" spans="1:3" ht="18.75" customHeight="1">
      <c r="A16" s="181" t="s">
        <v>513</v>
      </c>
      <c r="B16" s="14">
        <v>360</v>
      </c>
      <c r="C16" s="116"/>
    </row>
    <row r="17" spans="1:3" ht="18.75" customHeight="1">
      <c r="A17" s="181" t="s">
        <v>514</v>
      </c>
      <c r="B17" s="14">
        <v>150</v>
      </c>
      <c r="C17" s="116"/>
    </row>
    <row r="18" spans="1:3" s="19" customFormat="1" ht="18.75" customHeight="1">
      <c r="A18" s="181" t="s">
        <v>515</v>
      </c>
      <c r="B18" s="14">
        <v>150</v>
      </c>
      <c r="C18" s="157"/>
    </row>
    <row r="19" spans="1:3" ht="18.75" customHeight="1">
      <c r="A19" s="248"/>
      <c r="B19" s="192"/>
      <c r="C19" s="249"/>
    </row>
    <row r="20" spans="1:3" ht="18.75" customHeight="1">
      <c r="A20" s="51"/>
      <c r="B20" s="14"/>
      <c r="C20" s="116"/>
    </row>
    <row r="21" spans="1:3" ht="18.75" customHeight="1">
      <c r="A21" s="60"/>
      <c r="B21" s="41"/>
      <c r="C21" s="114"/>
    </row>
    <row r="22" spans="1:3" ht="18.75" customHeight="1">
      <c r="A22" s="51"/>
      <c r="B22" s="14"/>
      <c r="C22" s="116"/>
    </row>
    <row r="23" spans="1:3" ht="18.75" customHeight="1">
      <c r="A23" s="51"/>
      <c r="B23" s="14"/>
      <c r="C23" s="116"/>
    </row>
    <row r="24" spans="1:3" ht="18.75" customHeight="1">
      <c r="A24" s="51"/>
      <c r="B24" s="14"/>
      <c r="C24" s="116"/>
    </row>
    <row r="25" spans="1:3" ht="18.75" customHeight="1">
      <c r="A25" s="51"/>
      <c r="B25" s="14"/>
      <c r="C25" s="116"/>
    </row>
    <row r="26" spans="1:3" ht="18.75" customHeight="1" thickBot="1">
      <c r="A26" s="51"/>
      <c r="B26" s="14"/>
      <c r="C26" s="116"/>
    </row>
    <row r="27" spans="1:3" ht="18.75" customHeight="1" thickBot="1">
      <c r="A27" s="193" t="s">
        <v>43</v>
      </c>
      <c r="B27" s="399">
        <f>SUM(B6:B19)</f>
        <v>1100</v>
      </c>
      <c r="C27" s="194">
        <f>SUM(C6:C19)</f>
        <v>1100</v>
      </c>
    </row>
    <row r="28" spans="1:3" ht="18.75" customHeight="1">
      <c r="A28" s="51"/>
      <c r="B28" s="14"/>
      <c r="C28" s="116"/>
    </row>
    <row r="29" spans="1:3" ht="18.75" customHeight="1">
      <c r="A29" s="51"/>
      <c r="B29" s="14"/>
      <c r="C29" s="116"/>
    </row>
    <row r="30" spans="1:3" ht="18.75" customHeight="1">
      <c r="A30" s="51"/>
      <c r="B30" s="14"/>
      <c r="C30" s="116"/>
    </row>
    <row r="31" spans="1:3" ht="18.75" customHeight="1">
      <c r="A31" s="51"/>
      <c r="B31" s="14"/>
      <c r="C31" s="116"/>
    </row>
    <row r="32" spans="1:3" ht="18.75" customHeight="1">
      <c r="A32" s="51"/>
      <c r="B32" s="14"/>
      <c r="C32" s="116"/>
    </row>
    <row r="33" spans="1:3" ht="18.75" customHeight="1">
      <c r="A33" s="51"/>
      <c r="B33" s="14"/>
      <c r="C33" s="116"/>
    </row>
    <row r="34" spans="1:3" ht="18.75" customHeight="1">
      <c r="A34" s="51"/>
      <c r="B34" s="14"/>
      <c r="C34" s="116"/>
    </row>
    <row r="35" spans="1:3" ht="18.75" customHeight="1">
      <c r="A35" s="51"/>
      <c r="B35" s="14"/>
      <c r="C35" s="116"/>
    </row>
    <row r="36" spans="1:3" ht="18.75" customHeight="1">
      <c r="A36" s="51"/>
      <c r="B36" s="14"/>
      <c r="C36" s="116"/>
    </row>
    <row r="37" spans="1:3" ht="18.75" customHeight="1">
      <c r="A37" s="51"/>
      <c r="B37" s="14"/>
      <c r="C37" s="116"/>
    </row>
    <row r="38" spans="1:3" ht="18.75" customHeight="1">
      <c r="A38" s="51"/>
      <c r="B38" s="14"/>
      <c r="C38" s="116"/>
    </row>
    <row r="39" spans="1:3" ht="18.75" customHeight="1">
      <c r="A39" s="51"/>
      <c r="B39" s="14"/>
      <c r="C39" s="116"/>
    </row>
    <row r="40" spans="1:3" ht="18.75" customHeight="1">
      <c r="A40" s="51"/>
      <c r="B40" s="14"/>
      <c r="C40" s="116"/>
    </row>
    <row r="41" spans="1:3" ht="18.75" customHeight="1">
      <c r="A41" s="51"/>
      <c r="B41" s="14"/>
      <c r="C41" s="116"/>
    </row>
    <row r="42" spans="1:3" ht="18.75" customHeight="1" thickBot="1">
      <c r="A42" s="58"/>
      <c r="B42" s="111"/>
      <c r="C42" s="117"/>
    </row>
  </sheetData>
  <phoneticPr fontId="0" type="noConversion"/>
  <printOptions horizontalCentered="1" verticalCentered="1"/>
  <pageMargins left="0.75" right="0.75" top="1" bottom="1" header="0.5" footer="0.5"/>
  <pageSetup scale="85" orientation="portrait" horizontalDpi="4294967292" verticalDpi="300" r:id="rId1"/>
  <headerFooter alignWithMargins="0">
    <oddHeader>&amp;C&amp;"Arial,Bold"&amp;12 27 PUBLIC EDUCATION&amp;R&amp;D</oddHead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4"/>
  <sheetViews>
    <sheetView zoomScaleNormal="100" workbookViewId="0"/>
  </sheetViews>
  <sheetFormatPr defaultRowHeight="18.75" customHeight="1"/>
  <cols>
    <col min="1" max="1" width="50.42578125" style="21" customWidth="1"/>
    <col min="2" max="2" width="15.5703125" style="22" bestFit="1" customWidth="1"/>
    <col min="3" max="3" width="14.140625" style="24" customWidth="1"/>
    <col min="4" max="16384" width="9.140625" style="15"/>
  </cols>
  <sheetData>
    <row r="1" spans="1:3" s="19" customFormat="1" ht="18.75" customHeight="1" thickBot="1">
      <c r="A1" s="120" t="s">
        <v>517</v>
      </c>
      <c r="B1" s="121"/>
      <c r="C1" s="122"/>
    </row>
    <row r="2" spans="1:3" ht="18.75" customHeight="1">
      <c r="A2" s="40"/>
      <c r="B2" s="41"/>
      <c r="C2" s="42"/>
    </row>
    <row r="3" spans="1:3" s="19" customFormat="1" ht="18.75" customHeight="1">
      <c r="A3" s="17" t="s">
        <v>45</v>
      </c>
      <c r="B3" s="18">
        <v>2004</v>
      </c>
      <c r="C3" s="18">
        <v>2003</v>
      </c>
    </row>
    <row r="4" spans="1:3" s="50" customFormat="1" ht="18.75" customHeight="1">
      <c r="A4" s="47"/>
      <c r="B4" s="49"/>
      <c r="C4" s="68"/>
    </row>
    <row r="5" spans="1:3" s="19" customFormat="1" ht="18.75" customHeight="1">
      <c r="A5" s="23"/>
      <c r="B5" s="14"/>
      <c r="C5" s="27"/>
    </row>
    <row r="6" spans="1:3" s="19" customFormat="1" ht="18.75" customHeight="1">
      <c r="A6" s="29" t="s">
        <v>32</v>
      </c>
      <c r="B6" s="14">
        <v>60</v>
      </c>
      <c r="C6" s="27">
        <v>60</v>
      </c>
    </row>
    <row r="7" spans="1:3" s="19" customFormat="1" ht="18.75" customHeight="1">
      <c r="A7" s="29" t="s">
        <v>116</v>
      </c>
      <c r="B7" s="14">
        <v>160</v>
      </c>
      <c r="C7" s="27">
        <v>150</v>
      </c>
    </row>
    <row r="8" spans="1:3" s="19" customFormat="1" ht="18.75" customHeight="1">
      <c r="A8" s="29" t="s">
        <v>117</v>
      </c>
      <c r="B8" s="14">
        <v>30</v>
      </c>
      <c r="C8" s="27">
        <v>30</v>
      </c>
    </row>
    <row r="9" spans="1:3" s="19" customFormat="1" ht="18.75" customHeight="1">
      <c r="A9" s="16"/>
      <c r="B9" s="14"/>
      <c r="C9" s="27"/>
    </row>
    <row r="10" spans="1:3" s="19" customFormat="1" ht="18.75" customHeight="1">
      <c r="A10" s="16"/>
      <c r="B10" s="14"/>
      <c r="C10" s="27"/>
    </row>
    <row r="11" spans="1:3" s="19" customFormat="1" ht="18.75" customHeight="1">
      <c r="A11" s="16"/>
      <c r="B11" s="14"/>
      <c r="C11" s="27"/>
    </row>
    <row r="12" spans="1:3" s="19" customFormat="1" ht="18.75" customHeight="1">
      <c r="A12" s="16"/>
      <c r="B12" s="14"/>
      <c r="C12" s="27"/>
    </row>
    <row r="13" spans="1:3" s="19" customFormat="1" ht="18.75" customHeight="1">
      <c r="A13" s="16"/>
      <c r="B13" s="14"/>
      <c r="C13" s="27"/>
    </row>
    <row r="14" spans="1:3" s="19" customFormat="1" ht="18.75" customHeight="1">
      <c r="A14" s="16"/>
      <c r="B14" s="14"/>
      <c r="C14" s="27"/>
    </row>
    <row r="15" spans="1:3" s="19" customFormat="1" ht="18.75" customHeight="1">
      <c r="A15" s="23"/>
      <c r="B15" s="14"/>
      <c r="C15" s="27"/>
    </row>
    <row r="16" spans="1:3" s="19" customFormat="1" ht="18.75" customHeight="1">
      <c r="A16" s="23"/>
      <c r="B16" s="14"/>
      <c r="C16" s="27"/>
    </row>
    <row r="17" spans="1:3" s="19" customFormat="1" ht="18.75" customHeight="1">
      <c r="A17" s="23"/>
      <c r="B17" s="14"/>
      <c r="C17" s="27"/>
    </row>
    <row r="18" spans="1:3" s="19" customFormat="1" ht="18.75" customHeight="1">
      <c r="A18" s="23"/>
      <c r="B18" s="14"/>
      <c r="C18" s="27"/>
    </row>
    <row r="19" spans="1:3" ht="18.75" customHeight="1">
      <c r="A19" s="23"/>
      <c r="B19" s="14"/>
      <c r="C19" s="27"/>
    </row>
    <row r="20" spans="1:3" ht="18.75" customHeight="1">
      <c r="A20" s="23"/>
      <c r="B20" s="14"/>
      <c r="C20" s="27"/>
    </row>
    <row r="21" spans="1:3" ht="18.75" customHeight="1">
      <c r="A21" s="23"/>
      <c r="B21" s="14"/>
      <c r="C21" s="27"/>
    </row>
    <row r="22" spans="1:3" ht="18.75" customHeight="1">
      <c r="A22" s="16"/>
      <c r="B22" s="14"/>
      <c r="C22" s="27"/>
    </row>
    <row r="23" spans="1:3" ht="18.75" customHeight="1" thickBot="1">
      <c r="A23" s="37"/>
      <c r="B23" s="38"/>
      <c r="C23" s="39"/>
    </row>
    <row r="24" spans="1:3" s="19" customFormat="1" ht="18.75" customHeight="1" thickBot="1">
      <c r="A24" s="43" t="s">
        <v>43</v>
      </c>
      <c r="B24" s="432">
        <f>SUM(B5:B23)</f>
        <v>250</v>
      </c>
      <c r="C24" s="45">
        <f>SUM(C6:C23)</f>
        <v>240</v>
      </c>
    </row>
  </sheetData>
  <phoneticPr fontId="0" type="noConversion"/>
  <printOptions horizontalCentered="1" verticalCentered="1"/>
  <pageMargins left="0.75" right="0.75" top="1" bottom="1" header="0.5" footer="0.5"/>
  <pageSetup orientation="portrait" horizontalDpi="4294967292" verticalDpi="300" r:id="rId1"/>
  <headerFooter alignWithMargins="0">
    <oddHeader>&amp;C&amp;"Arial,Bold"&amp;12 28 BANK FEES&amp;R&amp;D</oddHead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6"/>
  <sheetViews>
    <sheetView zoomScaleNormal="100" workbookViewId="0"/>
  </sheetViews>
  <sheetFormatPr defaultRowHeight="18.75" customHeight="1"/>
  <cols>
    <col min="1" max="1" width="53.28515625" style="21" customWidth="1"/>
    <col min="2" max="2" width="15.5703125" style="22" bestFit="1" customWidth="1"/>
    <col min="3" max="3" width="14.140625" style="24" customWidth="1"/>
    <col min="4" max="16384" width="9.140625" style="15"/>
  </cols>
  <sheetData>
    <row r="1" spans="1:3" s="19" customFormat="1" ht="18.75" customHeight="1" thickBot="1">
      <c r="A1" s="120" t="s">
        <v>518</v>
      </c>
      <c r="B1" s="121"/>
      <c r="C1" s="122"/>
    </row>
    <row r="2" spans="1:3" ht="18.75" customHeight="1">
      <c r="A2" s="40"/>
      <c r="B2" s="41"/>
      <c r="C2" s="42"/>
    </row>
    <row r="3" spans="1:3" s="19" customFormat="1" ht="18.75" customHeight="1">
      <c r="A3" s="17" t="s">
        <v>45</v>
      </c>
      <c r="B3" s="18">
        <v>2004</v>
      </c>
      <c r="C3" s="18">
        <v>2003</v>
      </c>
    </row>
    <row r="4" spans="1:3" s="50" customFormat="1" ht="18.75" customHeight="1">
      <c r="A4" s="47"/>
      <c r="B4" s="49"/>
      <c r="C4" s="68"/>
    </row>
    <row r="5" spans="1:3" s="19" customFormat="1" ht="18.75" customHeight="1">
      <c r="A5" s="23"/>
      <c r="B5" s="14"/>
      <c r="C5" s="27"/>
    </row>
    <row r="6" spans="1:3" s="19" customFormat="1" ht="18.75" customHeight="1">
      <c r="A6" s="23"/>
      <c r="B6" s="14"/>
      <c r="C6" s="27"/>
    </row>
    <row r="7" spans="1:3" s="19" customFormat="1" ht="18.75" customHeight="1">
      <c r="A7" s="132" t="s">
        <v>33</v>
      </c>
      <c r="B7" s="14">
        <v>500</v>
      </c>
      <c r="C7" s="27">
        <v>1000</v>
      </c>
    </row>
    <row r="8" spans="1:3" s="19" customFormat="1" ht="18.75" customHeight="1">
      <c r="A8" s="23"/>
      <c r="B8" s="14"/>
      <c r="C8" s="27"/>
    </row>
    <row r="9" spans="1:3" s="19" customFormat="1" ht="18.75" customHeight="1">
      <c r="A9" s="23"/>
      <c r="B9" s="14"/>
      <c r="C9" s="27"/>
    </row>
    <row r="10" spans="1:3" s="19" customFormat="1" ht="18.75" customHeight="1">
      <c r="A10" s="23"/>
      <c r="B10" s="14"/>
      <c r="C10" s="27"/>
    </row>
    <row r="11" spans="1:3" s="19" customFormat="1" ht="18.75" customHeight="1">
      <c r="A11" s="23"/>
      <c r="B11" s="14"/>
      <c r="C11" s="27"/>
    </row>
    <row r="12" spans="1:3" s="19" customFormat="1" ht="18.75" customHeight="1">
      <c r="A12" s="23"/>
      <c r="B12" s="14"/>
      <c r="C12" s="27"/>
    </row>
    <row r="13" spans="1:3" s="19" customFormat="1" ht="18.75" customHeight="1">
      <c r="A13" s="23"/>
      <c r="B13" s="14"/>
      <c r="C13" s="27"/>
    </row>
    <row r="14" spans="1:3" s="19" customFormat="1" ht="18.75" customHeight="1">
      <c r="A14" s="23"/>
      <c r="B14" s="14"/>
      <c r="C14" s="27"/>
    </row>
    <row r="15" spans="1:3" s="19" customFormat="1" ht="18.75" customHeight="1">
      <c r="A15" s="23"/>
      <c r="B15" s="14"/>
      <c r="C15" s="27"/>
    </row>
    <row r="16" spans="1:3" s="19" customFormat="1" ht="18.75" customHeight="1">
      <c r="A16" s="23"/>
      <c r="B16" s="14"/>
      <c r="C16" s="27"/>
    </row>
    <row r="17" spans="1:3" s="19" customFormat="1" ht="18.75" customHeight="1">
      <c r="A17" s="23"/>
      <c r="B17" s="14"/>
      <c r="C17" s="27"/>
    </row>
    <row r="18" spans="1:3" ht="18.75" customHeight="1">
      <c r="A18" s="23"/>
      <c r="B18" s="14"/>
      <c r="C18" s="27"/>
    </row>
    <row r="19" spans="1:3" ht="18.75" customHeight="1">
      <c r="A19" s="23"/>
      <c r="B19" s="14"/>
      <c r="C19" s="27"/>
    </row>
    <row r="20" spans="1:3" ht="18.75" customHeight="1">
      <c r="A20" s="23"/>
      <c r="B20" s="14"/>
      <c r="C20" s="27"/>
    </row>
    <row r="21" spans="1:3" ht="18.75" customHeight="1">
      <c r="A21" s="16"/>
      <c r="B21" s="14"/>
      <c r="C21" s="27"/>
    </row>
    <row r="22" spans="1:3" ht="18.75" customHeight="1" thickBot="1">
      <c r="A22" s="37"/>
      <c r="B22" s="38"/>
      <c r="C22" s="39"/>
    </row>
    <row r="23" spans="1:3" s="19" customFormat="1" ht="18.75" customHeight="1" thickBot="1">
      <c r="A23" s="43" t="s">
        <v>43</v>
      </c>
      <c r="B23" s="432">
        <v>500</v>
      </c>
      <c r="C23" s="45">
        <f>SUM(C7:C22)</f>
        <v>1000</v>
      </c>
    </row>
    <row r="24" spans="1:3" ht="18.75" customHeight="1">
      <c r="A24" s="40"/>
      <c r="B24" s="41"/>
      <c r="C24" s="42"/>
    </row>
    <row r="25" spans="1:3" ht="18.75" customHeight="1">
      <c r="A25" s="16"/>
      <c r="B25" s="14"/>
      <c r="C25" s="25"/>
    </row>
    <row r="26" spans="1:3" ht="18.75" customHeight="1">
      <c r="A26" s="16"/>
      <c r="B26" s="14"/>
      <c r="C26" s="25"/>
    </row>
    <row r="27" spans="1:3" ht="18.75" customHeight="1">
      <c r="A27" s="16"/>
      <c r="B27" s="14"/>
      <c r="C27" s="25"/>
    </row>
    <row r="28" spans="1:3" ht="18.75" customHeight="1">
      <c r="A28" s="16"/>
      <c r="B28" s="14"/>
      <c r="C28" s="25"/>
    </row>
    <row r="29" spans="1:3" ht="18.75" customHeight="1">
      <c r="A29" s="16"/>
      <c r="B29" s="14"/>
      <c r="C29" s="25"/>
    </row>
    <row r="30" spans="1:3" ht="18.75" customHeight="1">
      <c r="A30" s="16"/>
      <c r="B30" s="14"/>
      <c r="C30" s="25"/>
    </row>
    <row r="31" spans="1:3" ht="18.75" customHeight="1">
      <c r="A31" s="16"/>
      <c r="B31" s="14"/>
      <c r="C31" s="25"/>
    </row>
    <row r="32" spans="1:3" ht="18.75" customHeight="1">
      <c r="A32" s="16"/>
      <c r="B32" s="14"/>
      <c r="C32" s="25"/>
    </row>
    <row r="33" spans="1:3" ht="18.75" customHeight="1">
      <c r="A33" s="16"/>
      <c r="B33" s="14"/>
      <c r="C33" s="25"/>
    </row>
    <row r="34" spans="1:3" ht="18.75" customHeight="1">
      <c r="A34" s="16"/>
      <c r="B34" s="14"/>
      <c r="C34" s="25"/>
    </row>
    <row r="35" spans="1:3" ht="18.75" customHeight="1">
      <c r="A35" s="16"/>
      <c r="B35" s="14"/>
      <c r="C35" s="25"/>
    </row>
    <row r="36" spans="1:3" ht="18.75" customHeight="1">
      <c r="A36" s="169"/>
      <c r="B36" s="143"/>
      <c r="C36" s="144"/>
    </row>
  </sheetData>
  <phoneticPr fontId="0" type="noConversion"/>
  <printOptions horizontalCentered="1" verticalCentered="1"/>
  <pageMargins left="0.75" right="0.75" top="1" bottom="1" header="0.5" footer="0.5"/>
  <pageSetup orientation="portrait" horizontalDpi="4294967292" verticalDpi="300" r:id="rId1"/>
  <headerFooter alignWithMargins="0">
    <oddHeader>&amp;C&amp;"Arial,Bold"&amp;12 30 INFECTIOUS DISEASE&amp;R&amp;D</oddHead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6"/>
  <sheetViews>
    <sheetView zoomScaleNormal="100" workbookViewId="0"/>
  </sheetViews>
  <sheetFormatPr defaultRowHeight="18.75" customHeight="1"/>
  <cols>
    <col min="1" max="1" width="50.42578125" style="21" customWidth="1"/>
    <col min="2" max="2" width="15.5703125" style="22" bestFit="1" customWidth="1"/>
    <col min="3" max="3" width="15.140625" style="24" bestFit="1" customWidth="1"/>
    <col min="4" max="16384" width="9.140625" style="15"/>
  </cols>
  <sheetData>
    <row r="1" spans="1:3" s="19" customFormat="1" ht="18.75" customHeight="1" thickBot="1">
      <c r="A1" s="120" t="s">
        <v>519</v>
      </c>
      <c r="B1" s="120"/>
      <c r="C1" s="120"/>
    </row>
    <row r="2" spans="1:3" ht="18.75" customHeight="1">
      <c r="A2" s="60"/>
      <c r="B2" s="114"/>
      <c r="C2" s="114"/>
    </row>
    <row r="3" spans="1:3" s="19" customFormat="1" ht="18.75" customHeight="1">
      <c r="A3" s="53" t="s">
        <v>45</v>
      </c>
      <c r="B3" s="54">
        <v>2004</v>
      </c>
      <c r="C3" s="54">
        <v>2003</v>
      </c>
    </row>
    <row r="4" spans="1:3" s="50" customFormat="1" ht="18.75" customHeight="1">
      <c r="A4" s="55"/>
      <c r="B4" s="115"/>
      <c r="C4" s="115"/>
    </row>
    <row r="5" spans="1:3" s="19" customFormat="1" ht="18.75" customHeight="1">
      <c r="A5" s="57"/>
      <c r="B5" s="110"/>
      <c r="C5" s="110"/>
    </row>
    <row r="6" spans="1:3" s="19" customFormat="1" ht="18.75" customHeight="1">
      <c r="A6" s="183" t="s">
        <v>120</v>
      </c>
      <c r="B6" s="110">
        <v>200</v>
      </c>
      <c r="C6" s="110">
        <v>300</v>
      </c>
    </row>
    <row r="7" spans="1:3" s="19" customFormat="1" ht="18.75" customHeight="1">
      <c r="A7" s="183" t="s">
        <v>335</v>
      </c>
      <c r="B7" s="110">
        <v>900</v>
      </c>
      <c r="C7" s="110">
        <v>900</v>
      </c>
    </row>
    <row r="8" spans="1:3" s="19" customFormat="1" ht="18.75" customHeight="1">
      <c r="A8" s="183" t="s">
        <v>121</v>
      </c>
      <c r="B8" s="110">
        <v>120</v>
      </c>
      <c r="C8" s="110">
        <v>120</v>
      </c>
    </row>
    <row r="9" spans="1:3" s="19" customFormat="1" ht="18.75" customHeight="1">
      <c r="A9" s="183" t="s">
        <v>122</v>
      </c>
      <c r="B9" s="110">
        <v>250</v>
      </c>
      <c r="C9" s="110">
        <v>50</v>
      </c>
    </row>
    <row r="10" spans="1:3" s="19" customFormat="1" ht="18.75" customHeight="1">
      <c r="A10" s="183" t="s">
        <v>123</v>
      </c>
      <c r="B10" s="110">
        <v>150</v>
      </c>
      <c r="C10" s="110">
        <v>250</v>
      </c>
    </row>
    <row r="11" spans="1:3" s="19" customFormat="1" ht="18.75" customHeight="1">
      <c r="A11" s="57"/>
      <c r="B11" s="110"/>
      <c r="C11" s="110"/>
    </row>
    <row r="12" spans="1:3" s="19" customFormat="1" ht="18.75" customHeight="1">
      <c r="A12" s="57" t="s">
        <v>520</v>
      </c>
      <c r="B12" s="110"/>
      <c r="C12" s="110">
        <v>150</v>
      </c>
    </row>
    <row r="13" spans="1:3" s="19" customFormat="1" ht="18.75" customHeight="1">
      <c r="A13" s="57"/>
      <c r="B13" s="110"/>
      <c r="C13" s="110"/>
    </row>
    <row r="14" spans="1:3" s="19" customFormat="1" ht="18.75" customHeight="1">
      <c r="A14" s="57"/>
      <c r="B14" s="110"/>
      <c r="C14" s="110"/>
    </row>
    <row r="15" spans="1:3" s="19" customFormat="1" ht="18.75" customHeight="1">
      <c r="A15" s="57"/>
      <c r="B15" s="110"/>
      <c r="C15" s="110"/>
    </row>
    <row r="16" spans="1:3" s="19" customFormat="1" ht="18.75" customHeight="1">
      <c r="A16" s="57"/>
      <c r="B16" s="110"/>
      <c r="C16" s="110"/>
    </row>
    <row r="17" spans="1:3" s="19" customFormat="1" ht="18.75" customHeight="1">
      <c r="A17" s="57"/>
      <c r="B17" s="110"/>
      <c r="C17" s="110"/>
    </row>
    <row r="18" spans="1:3" s="19" customFormat="1" ht="18.75" customHeight="1">
      <c r="A18" s="57"/>
      <c r="B18" s="110"/>
      <c r="C18" s="110"/>
    </row>
    <row r="19" spans="1:3" s="19" customFormat="1" ht="18.75" customHeight="1">
      <c r="A19" s="57"/>
      <c r="B19" s="110"/>
      <c r="C19" s="110"/>
    </row>
    <row r="20" spans="1:3" s="19" customFormat="1" ht="18.75" customHeight="1">
      <c r="A20" s="57"/>
      <c r="B20" s="110"/>
      <c r="C20" s="110"/>
    </row>
    <row r="21" spans="1:3" ht="18.75" customHeight="1">
      <c r="A21" s="57"/>
      <c r="B21" s="110"/>
      <c r="C21" s="110"/>
    </row>
    <row r="22" spans="1:3" ht="18.75" customHeight="1">
      <c r="A22" s="51"/>
      <c r="B22" s="110"/>
      <c r="C22" s="110"/>
    </row>
    <row r="23" spans="1:3" ht="18.75" customHeight="1" thickBot="1">
      <c r="A23" s="62"/>
      <c r="B23" s="113"/>
      <c r="C23" s="113"/>
    </row>
    <row r="24" spans="1:3" ht="18.75" customHeight="1" thickBot="1">
      <c r="A24" s="43" t="s">
        <v>43</v>
      </c>
      <c r="B24" s="463">
        <f>SUM(B6:B23)</f>
        <v>1620</v>
      </c>
      <c r="C24" s="45">
        <f>SUM(C6:C23)</f>
        <v>1770</v>
      </c>
    </row>
    <row r="25" spans="1:3" ht="18.75" customHeight="1">
      <c r="C25" s="423"/>
    </row>
    <row r="26" spans="1:3" s="19" customFormat="1" ht="18.75" customHeight="1">
      <c r="A26" s="108"/>
      <c r="B26" s="171"/>
      <c r="C26" s="172"/>
    </row>
  </sheetData>
  <phoneticPr fontId="0" type="noConversion"/>
  <printOptions horizontalCentered="1" verticalCentered="1"/>
  <pageMargins left="0.75" right="0.75" top="1" bottom="1" header="0.5" footer="0.5"/>
  <pageSetup orientation="portrait" horizontalDpi="4294967292" verticalDpi="300" r:id="rId1"/>
  <headerFooter alignWithMargins="0">
    <oddHeader>&amp;C&amp;"Arial,Bold"&amp;12 31 REHAB SUPPLIES&amp;R&amp;D</oddHead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6"/>
  <sheetViews>
    <sheetView zoomScaleNormal="100" workbookViewId="0"/>
  </sheetViews>
  <sheetFormatPr defaultRowHeight="18.75" customHeight="1"/>
  <cols>
    <col min="1" max="1" width="50.42578125" style="21" customWidth="1"/>
    <col min="2" max="2" width="15.5703125" style="22" bestFit="1" customWidth="1"/>
    <col min="3" max="3" width="14.140625" style="24" customWidth="1"/>
    <col min="4" max="16384" width="9.140625" style="15"/>
  </cols>
  <sheetData>
    <row r="1" spans="1:3" s="19" customFormat="1" ht="18.75" customHeight="1" thickBot="1">
      <c r="A1" s="120" t="s">
        <v>521</v>
      </c>
      <c r="B1" s="121"/>
      <c r="C1" s="122"/>
    </row>
    <row r="2" spans="1:3" ht="18.75" customHeight="1">
      <c r="A2" s="60"/>
      <c r="B2" s="41"/>
      <c r="C2" s="114"/>
    </row>
    <row r="3" spans="1:3" s="19" customFormat="1" ht="18.75" customHeight="1">
      <c r="A3" s="53" t="s">
        <v>45</v>
      </c>
      <c r="B3" s="18">
        <v>2004</v>
      </c>
      <c r="C3" s="54">
        <v>2003</v>
      </c>
    </row>
    <row r="4" spans="1:3" s="50" customFormat="1" ht="18.75" customHeight="1">
      <c r="A4" s="55"/>
      <c r="B4" s="49"/>
      <c r="C4" s="115"/>
    </row>
    <row r="5" spans="1:3" s="50" customFormat="1" ht="18.75" customHeight="1">
      <c r="A5" s="55"/>
      <c r="B5" s="49"/>
      <c r="C5" s="115"/>
    </row>
    <row r="6" spans="1:3" s="50" customFormat="1" ht="18.75" customHeight="1">
      <c r="A6" s="55"/>
      <c r="B6" s="49"/>
      <c r="C6" s="115"/>
    </row>
    <row r="7" spans="1:3" s="50" customFormat="1" ht="18.75" customHeight="1">
      <c r="A7" s="55"/>
      <c r="B7" s="49"/>
      <c r="C7" s="115"/>
    </row>
    <row r="8" spans="1:3" s="50" customFormat="1" ht="18.75" customHeight="1">
      <c r="A8" s="53"/>
      <c r="B8" s="20">
        <v>0</v>
      </c>
      <c r="C8" s="155">
        <v>5000</v>
      </c>
    </row>
    <row r="9" spans="1:3" s="50" customFormat="1" ht="18.75" customHeight="1">
      <c r="A9" s="55"/>
      <c r="B9" s="49"/>
      <c r="C9" s="115"/>
    </row>
    <row r="10" spans="1:3" s="50" customFormat="1" ht="18.75" customHeight="1">
      <c r="A10" s="55"/>
      <c r="B10" s="49"/>
      <c r="C10" s="115"/>
    </row>
    <row r="11" spans="1:3" s="50" customFormat="1" ht="18.75" customHeight="1">
      <c r="A11" s="55"/>
      <c r="B11" s="49"/>
      <c r="C11" s="115"/>
    </row>
    <row r="12" spans="1:3" s="50" customFormat="1" ht="18.75" customHeight="1">
      <c r="A12" s="55"/>
      <c r="B12" s="49"/>
      <c r="C12" s="115"/>
    </row>
    <row r="13" spans="1:3" s="50" customFormat="1" ht="18.75" customHeight="1">
      <c r="A13" s="55"/>
      <c r="B13" s="49"/>
      <c r="C13" s="115"/>
    </row>
    <row r="14" spans="1:3" s="50" customFormat="1" ht="18.75" customHeight="1">
      <c r="A14" s="55"/>
      <c r="B14" s="49"/>
      <c r="C14" s="115"/>
    </row>
    <row r="15" spans="1:3" s="50" customFormat="1" ht="18.75" customHeight="1">
      <c r="A15" s="55"/>
      <c r="B15" s="49"/>
      <c r="C15" s="115"/>
    </row>
    <row r="16" spans="1:3" s="50" customFormat="1" ht="18.75" customHeight="1">
      <c r="A16" s="55"/>
      <c r="B16" s="49"/>
      <c r="C16" s="115"/>
    </row>
    <row r="17" spans="1:3" s="50" customFormat="1" ht="18.75" customHeight="1">
      <c r="A17" s="55"/>
      <c r="B17" s="49"/>
      <c r="C17" s="115"/>
    </row>
    <row r="18" spans="1:3" s="50" customFormat="1" ht="18.75" customHeight="1">
      <c r="A18" s="55"/>
      <c r="B18" s="49"/>
      <c r="C18" s="115"/>
    </row>
    <row r="19" spans="1:3" s="50" customFormat="1" ht="18.75" customHeight="1">
      <c r="A19" s="55"/>
      <c r="B19" s="49"/>
      <c r="C19" s="115"/>
    </row>
    <row r="20" spans="1:3" s="19" customFormat="1" ht="18.75" customHeight="1">
      <c r="A20" s="57"/>
      <c r="B20" s="14"/>
      <c r="C20" s="110"/>
    </row>
    <row r="21" spans="1:3" ht="18.75" customHeight="1">
      <c r="A21" s="57"/>
      <c r="B21" s="14"/>
      <c r="C21" s="110"/>
    </row>
    <row r="22" spans="1:3" ht="18.75" customHeight="1">
      <c r="A22" s="57"/>
      <c r="B22" s="14"/>
      <c r="C22" s="110"/>
    </row>
    <row r="23" spans="1:3" ht="18.75" customHeight="1">
      <c r="A23" s="57"/>
      <c r="B23" s="14"/>
      <c r="C23" s="110"/>
    </row>
    <row r="24" spans="1:3" ht="18.75" customHeight="1">
      <c r="A24" s="51"/>
      <c r="B24" s="14"/>
      <c r="C24" s="110"/>
    </row>
    <row r="25" spans="1:3" ht="18.75" customHeight="1" thickBot="1">
      <c r="A25" s="62"/>
      <c r="B25" s="38"/>
      <c r="C25" s="113"/>
    </row>
    <row r="26" spans="1:3" s="19" customFormat="1" ht="18.75" customHeight="1" thickBot="1">
      <c r="A26" s="43" t="s">
        <v>43</v>
      </c>
      <c r="B26" s="432">
        <v>0</v>
      </c>
      <c r="C26" s="45">
        <v>5000</v>
      </c>
    </row>
  </sheetData>
  <phoneticPr fontId="0" type="noConversion"/>
  <printOptions horizontalCentered="1" verticalCentered="1"/>
  <pageMargins left="0.75" right="0.75" top="1" bottom="1" header="0.5" footer="0.5"/>
  <pageSetup orientation="portrait" horizontalDpi="4294967292" verticalDpi="300" r:id="rId1"/>
  <headerFooter alignWithMargins="0">
    <oddHeader>&amp;C&amp;"Arial,Bold"&amp;12 32 EMERGENCY FUND&amp;R&amp;D</oddHead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6"/>
  <sheetViews>
    <sheetView zoomScaleNormal="100" workbookViewId="0"/>
  </sheetViews>
  <sheetFormatPr defaultRowHeight="18.75" customHeight="1"/>
  <cols>
    <col min="1" max="1" width="50.42578125" style="21" customWidth="1"/>
    <col min="2" max="2" width="15.5703125" style="22" bestFit="1" customWidth="1"/>
    <col min="3" max="3" width="14.140625" style="24" customWidth="1"/>
    <col min="4" max="16384" width="9.140625" style="15"/>
  </cols>
  <sheetData>
    <row r="1" spans="1:3" s="19" customFormat="1" ht="18.75" customHeight="1" thickBot="1">
      <c r="A1" s="120" t="s">
        <v>522</v>
      </c>
      <c r="B1" s="121"/>
      <c r="C1" s="122"/>
    </row>
    <row r="2" spans="1:3" ht="18.75" customHeight="1">
      <c r="A2" s="60"/>
      <c r="B2" s="41"/>
      <c r="C2" s="114"/>
    </row>
    <row r="3" spans="1:3" s="19" customFormat="1" ht="18.75" customHeight="1">
      <c r="A3" s="53" t="s">
        <v>45</v>
      </c>
      <c r="B3" s="18">
        <v>2004</v>
      </c>
      <c r="C3" s="54">
        <v>2003</v>
      </c>
    </row>
    <row r="4" spans="1:3" s="50" customFormat="1" ht="18.75" customHeight="1">
      <c r="A4" s="55"/>
      <c r="B4" s="49"/>
      <c r="C4" s="115"/>
    </row>
    <row r="5" spans="1:3" s="50" customFormat="1" ht="18.75" customHeight="1">
      <c r="A5" s="55"/>
      <c r="B5" s="49"/>
      <c r="C5" s="115"/>
    </row>
    <row r="6" spans="1:3" s="50" customFormat="1" ht="18.75" customHeight="1">
      <c r="A6" s="181" t="s">
        <v>73</v>
      </c>
      <c r="B6" s="20">
        <v>245</v>
      </c>
      <c r="C6" s="155">
        <v>246.57</v>
      </c>
    </row>
    <row r="7" spans="1:3" s="50" customFormat="1" ht="18.75" customHeight="1">
      <c r="A7" s="181" t="s">
        <v>72</v>
      </c>
      <c r="B7" s="20">
        <v>245</v>
      </c>
      <c r="C7" s="155">
        <v>246.57</v>
      </c>
    </row>
    <row r="8" spans="1:3" s="50" customFormat="1" ht="18.75" customHeight="1">
      <c r="A8" s="181" t="s">
        <v>71</v>
      </c>
      <c r="B8" s="20">
        <v>245</v>
      </c>
      <c r="C8" s="155">
        <v>246.57</v>
      </c>
    </row>
    <row r="9" spans="1:3" s="50" customFormat="1" ht="18.75" customHeight="1">
      <c r="A9" s="181" t="s">
        <v>70</v>
      </c>
      <c r="B9" s="20">
        <v>245</v>
      </c>
      <c r="C9" s="155">
        <v>246.57</v>
      </c>
    </row>
    <row r="10" spans="1:3" s="50" customFormat="1" ht="18.75" customHeight="1">
      <c r="A10" s="181" t="s">
        <v>69</v>
      </c>
      <c r="B10" s="20">
        <v>245</v>
      </c>
      <c r="C10" s="155">
        <v>246.57</v>
      </c>
    </row>
    <row r="11" spans="1:3" s="50" customFormat="1" ht="18.75" customHeight="1">
      <c r="A11" s="181" t="s">
        <v>68</v>
      </c>
      <c r="B11" s="20">
        <v>245</v>
      </c>
      <c r="C11" s="155">
        <v>246.57</v>
      </c>
    </row>
    <row r="12" spans="1:3" s="50" customFormat="1" ht="18.75" customHeight="1">
      <c r="A12" s="181" t="s">
        <v>67</v>
      </c>
      <c r="B12" s="20">
        <v>245</v>
      </c>
      <c r="C12" s="155">
        <v>246.57</v>
      </c>
    </row>
    <row r="13" spans="1:3" s="50" customFormat="1" ht="18.75" customHeight="1">
      <c r="A13" s="181" t="s">
        <v>66</v>
      </c>
      <c r="B13" s="20">
        <v>245</v>
      </c>
      <c r="C13" s="155">
        <v>246.57</v>
      </c>
    </row>
    <row r="14" spans="1:3" s="50" customFormat="1" ht="18.75" customHeight="1">
      <c r="A14" s="181" t="s">
        <v>74</v>
      </c>
      <c r="B14" s="20">
        <v>245</v>
      </c>
      <c r="C14" s="155">
        <v>246.57</v>
      </c>
    </row>
    <row r="15" spans="1:3" s="50" customFormat="1" ht="18.75" customHeight="1">
      <c r="A15" s="181" t="s">
        <v>95</v>
      </c>
      <c r="B15" s="20">
        <v>245</v>
      </c>
      <c r="C15" s="155">
        <v>246.57</v>
      </c>
    </row>
    <row r="16" spans="1:3" s="50" customFormat="1" ht="18.75" customHeight="1">
      <c r="A16" s="181" t="s">
        <v>96</v>
      </c>
      <c r="B16" s="20">
        <v>245</v>
      </c>
      <c r="C16" s="155">
        <v>246.57</v>
      </c>
    </row>
    <row r="17" spans="1:3" s="50" customFormat="1" ht="18.75" customHeight="1">
      <c r="A17" s="181" t="s">
        <v>97</v>
      </c>
      <c r="B17" s="20">
        <v>245</v>
      </c>
      <c r="C17" s="155">
        <v>246.57</v>
      </c>
    </row>
    <row r="18" spans="1:3" s="50" customFormat="1" ht="18.75" customHeight="1">
      <c r="A18" s="55"/>
      <c r="B18" s="49"/>
      <c r="C18" s="115"/>
    </row>
    <row r="19" spans="1:3" s="119" customFormat="1" ht="18.75" customHeight="1">
      <c r="A19" s="254" t="s">
        <v>524</v>
      </c>
      <c r="B19" s="118"/>
      <c r="C19" s="255">
        <f>SUM(C6:C18)</f>
        <v>2958.84</v>
      </c>
    </row>
    <row r="20" spans="1:3" s="19" customFormat="1" ht="18.75" customHeight="1">
      <c r="A20" s="57"/>
      <c r="B20" s="14"/>
      <c r="C20" s="110"/>
    </row>
    <row r="21" spans="1:3" ht="18.75" customHeight="1">
      <c r="A21" s="57"/>
      <c r="B21" s="14"/>
      <c r="C21" s="110"/>
    </row>
    <row r="22" spans="1:3" ht="18.75" customHeight="1">
      <c r="A22" s="51"/>
      <c r="B22" s="14"/>
      <c r="C22" s="110"/>
    </row>
    <row r="23" spans="1:3" ht="18.75" customHeight="1">
      <c r="A23" s="57"/>
      <c r="B23" s="14"/>
      <c r="C23" s="110"/>
    </row>
    <row r="24" spans="1:3" ht="18.75" customHeight="1">
      <c r="A24" s="51"/>
      <c r="B24" s="14"/>
      <c r="C24" s="110"/>
    </row>
    <row r="25" spans="1:3" ht="18.75" customHeight="1" thickBot="1">
      <c r="A25" s="256" t="s">
        <v>523</v>
      </c>
      <c r="B25" s="38"/>
      <c r="C25" s="257">
        <f>C19*15%</f>
        <v>443.82600000000002</v>
      </c>
    </row>
    <row r="26" spans="1:3" s="19" customFormat="1" ht="18.75" customHeight="1" thickBot="1">
      <c r="A26" s="43" t="s">
        <v>43</v>
      </c>
      <c r="B26" s="432">
        <f>SUM(B6:B25)</f>
        <v>2940</v>
      </c>
      <c r="C26" s="45">
        <f>SUM(C19:C25)</f>
        <v>3402.6660000000002</v>
      </c>
    </row>
  </sheetData>
  <phoneticPr fontId="0" type="noConversion"/>
  <printOptions horizontalCentered="1" verticalCentered="1"/>
  <pageMargins left="0.75" right="0.75" top="1" bottom="1" header="0.5" footer="0.5"/>
  <pageSetup orientation="portrait" horizontalDpi="4294967292" verticalDpi="300" r:id="rId1"/>
  <headerFooter alignWithMargins="0">
    <oddHeader>&amp;C&amp;"Arial,Bold"&amp;12 33 STATION SUPPLIES&amp;R&amp;D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"/>
  <sheetViews>
    <sheetView workbookViewId="0"/>
  </sheetViews>
  <sheetFormatPr defaultRowHeight="12.75"/>
  <cols>
    <col min="1" max="1" width="46.140625" customWidth="1"/>
    <col min="2" max="2" width="14.85546875" customWidth="1"/>
    <col min="3" max="3" width="14.28515625" customWidth="1"/>
  </cols>
  <sheetData>
    <row r="1" spans="1:3" ht="16.5" thickBot="1">
      <c r="A1" s="120" t="s">
        <v>473</v>
      </c>
      <c r="B1" s="121"/>
      <c r="C1" s="122"/>
    </row>
    <row r="2" spans="1:3" ht="15">
      <c r="A2" s="60"/>
      <c r="B2" s="114"/>
      <c r="C2" s="114"/>
    </row>
    <row r="3" spans="1:3" ht="15.75">
      <c r="A3" s="53" t="s">
        <v>45</v>
      </c>
      <c r="B3" s="54">
        <v>2004</v>
      </c>
      <c r="C3" s="54">
        <v>2003</v>
      </c>
    </row>
    <row r="4" spans="1:3" ht="15.75">
      <c r="A4" s="55"/>
      <c r="B4" s="54"/>
      <c r="C4" s="54"/>
    </row>
    <row r="5" spans="1:3" ht="15.75">
      <c r="A5" s="55"/>
      <c r="B5" s="115"/>
      <c r="C5" s="115"/>
    </row>
    <row r="6" spans="1:3" ht="15.75">
      <c r="A6" s="156" t="s">
        <v>474</v>
      </c>
      <c r="B6" s="155"/>
      <c r="C6" s="155"/>
    </row>
    <row r="7" spans="1:3" ht="15.75">
      <c r="A7" s="55"/>
      <c r="B7" s="115"/>
      <c r="C7" s="115"/>
    </row>
    <row r="8" spans="1:3" ht="15.75">
      <c r="A8" s="55"/>
      <c r="B8" s="115"/>
      <c r="C8" s="115"/>
    </row>
    <row r="9" spans="1:3" ht="15.75">
      <c r="A9" s="55"/>
      <c r="B9" s="115"/>
      <c r="C9" s="115"/>
    </row>
    <row r="10" spans="1:3" ht="15.75">
      <c r="A10" s="55"/>
      <c r="B10" s="115"/>
      <c r="C10" s="115"/>
    </row>
    <row r="11" spans="1:3" ht="15.75">
      <c r="A11" s="183"/>
      <c r="B11" s="157"/>
      <c r="C11" s="157"/>
    </row>
    <row r="12" spans="1:3" ht="15">
      <c r="A12" s="57"/>
      <c r="B12" s="110"/>
      <c r="C12" s="110"/>
    </row>
    <row r="13" spans="1:3" ht="15.75">
      <c r="A13" s="308"/>
      <c r="B13" s="155"/>
      <c r="C13" s="155"/>
    </row>
    <row r="14" spans="1:3" ht="15.75" thickBot="1">
      <c r="A14" s="62"/>
      <c r="B14" s="113"/>
      <c r="C14" s="113"/>
    </row>
    <row r="15" spans="1:3" ht="16.5" thickBot="1">
      <c r="A15" s="43" t="s">
        <v>43</v>
      </c>
      <c r="B15" s="463">
        <v>9701.15</v>
      </c>
      <c r="C15" s="65">
        <f>24.68*365*1.35</f>
        <v>12161.070000000002</v>
      </c>
    </row>
  </sheetData>
  <phoneticPr fontId="0" type="noConversion"/>
  <pageMargins left="0.75" right="0.75" top="1" bottom="1" header="0.5" footer="0.5"/>
  <pageSetup orientation="portrait" horizontalDpi="4294967293" r:id="rId1"/>
  <headerFooter alignWithMargins="0">
    <oddHeader>&amp;C&amp;"Arial Black,Regular"3 Fuel&amp;R&amp;D</oddHeader>
  </headerFooter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0"/>
  <sheetViews>
    <sheetView zoomScaleNormal="100" workbookViewId="0"/>
  </sheetViews>
  <sheetFormatPr defaultRowHeight="18.75" customHeight="1"/>
  <cols>
    <col min="1" max="1" width="50.42578125" style="21" customWidth="1"/>
    <col min="2" max="2" width="16.5703125" style="22" bestFit="1" customWidth="1"/>
    <col min="3" max="3" width="17.28515625" style="24" customWidth="1"/>
    <col min="4" max="16384" width="9.140625" style="15"/>
  </cols>
  <sheetData>
    <row r="1" spans="1:3" s="19" customFormat="1" ht="18.75" customHeight="1" thickBot="1">
      <c r="A1" s="120" t="s">
        <v>525</v>
      </c>
      <c r="B1" s="121"/>
      <c r="C1" s="122"/>
    </row>
    <row r="2" spans="1:3" ht="18.75" customHeight="1">
      <c r="A2" s="60"/>
      <c r="B2" s="41"/>
      <c r="C2" s="114"/>
    </row>
    <row r="3" spans="1:3" s="19" customFormat="1" ht="18.75" customHeight="1">
      <c r="A3" s="53" t="s">
        <v>45</v>
      </c>
      <c r="B3" s="18">
        <v>2004</v>
      </c>
      <c r="C3" s="54">
        <v>2003</v>
      </c>
    </row>
    <row r="4" spans="1:3" s="50" customFormat="1" ht="18.75" customHeight="1">
      <c r="A4" s="55"/>
      <c r="B4" s="49"/>
      <c r="C4" s="56"/>
    </row>
    <row r="5" spans="1:3" s="19" customFormat="1" ht="18.75" customHeight="1">
      <c r="A5" s="231" t="s">
        <v>271</v>
      </c>
      <c r="B5" s="164">
        <v>200</v>
      </c>
      <c r="C5" s="116">
        <v>200</v>
      </c>
    </row>
    <row r="6" spans="1:3" s="19" customFormat="1" ht="18.75" customHeight="1">
      <c r="A6" s="231" t="s">
        <v>272</v>
      </c>
      <c r="B6" s="163"/>
      <c r="C6" s="116"/>
    </row>
    <row r="7" spans="1:3" s="19" customFormat="1" ht="18.75" customHeight="1">
      <c r="A7" s="231" t="s">
        <v>273</v>
      </c>
      <c r="B7" s="165"/>
      <c r="C7" s="116">
        <v>5000</v>
      </c>
    </row>
    <row r="8" spans="1:3" ht="18.75" customHeight="1">
      <c r="A8" s="231" t="s">
        <v>336</v>
      </c>
      <c r="B8" s="165"/>
      <c r="C8" s="116">
        <v>1000</v>
      </c>
    </row>
    <row r="9" spans="1:3" ht="18.75" customHeight="1">
      <c r="A9" s="231" t="s">
        <v>274</v>
      </c>
      <c r="B9" s="165">
        <v>500</v>
      </c>
      <c r="C9" s="116">
        <v>2500</v>
      </c>
    </row>
    <row r="10" spans="1:3" ht="18.75" customHeight="1">
      <c r="A10" s="231" t="s">
        <v>215</v>
      </c>
      <c r="B10" s="165"/>
      <c r="C10" s="116"/>
    </row>
    <row r="11" spans="1:3" ht="18.75" customHeight="1">
      <c r="A11" s="231" t="s">
        <v>275</v>
      </c>
      <c r="B11" s="166">
        <v>150</v>
      </c>
      <c r="C11" s="116">
        <v>400</v>
      </c>
    </row>
    <row r="12" spans="1:3" ht="18.75" customHeight="1">
      <c r="A12" s="231" t="s">
        <v>276</v>
      </c>
      <c r="B12" s="165">
        <v>150</v>
      </c>
      <c r="C12" s="116">
        <v>150</v>
      </c>
    </row>
    <row r="13" spans="1:3" ht="18.75" customHeight="1">
      <c r="A13" s="231" t="s">
        <v>277</v>
      </c>
      <c r="B13" s="165"/>
      <c r="C13" s="116"/>
    </row>
    <row r="14" spans="1:3" ht="18.75" customHeight="1">
      <c r="A14" s="231" t="s">
        <v>278</v>
      </c>
      <c r="B14" s="165"/>
      <c r="C14" s="116"/>
    </row>
    <row r="15" spans="1:3" ht="18.75" customHeight="1">
      <c r="A15" s="231" t="s">
        <v>279</v>
      </c>
      <c r="B15" s="165"/>
      <c r="C15" s="116"/>
    </row>
    <row r="16" spans="1:3" ht="18.75" customHeight="1">
      <c r="A16" s="231" t="s">
        <v>280</v>
      </c>
      <c r="B16" s="165">
        <v>1000</v>
      </c>
      <c r="C16" s="110">
        <v>1000</v>
      </c>
    </row>
    <row r="17" spans="1:3" ht="18.75" customHeight="1">
      <c r="A17" s="231" t="s">
        <v>281</v>
      </c>
      <c r="B17" s="165">
        <v>500</v>
      </c>
      <c r="C17" s="258">
        <v>600</v>
      </c>
    </row>
    <row r="18" spans="1:3" s="19" customFormat="1" ht="18.75" customHeight="1">
      <c r="A18" s="231" t="s">
        <v>282</v>
      </c>
      <c r="B18" s="165">
        <v>250</v>
      </c>
      <c r="C18" s="116">
        <v>250</v>
      </c>
    </row>
    <row r="19" spans="1:3" ht="18.75" customHeight="1">
      <c r="A19" s="231" t="s">
        <v>283</v>
      </c>
      <c r="B19" s="165">
        <v>600</v>
      </c>
      <c r="C19" s="116">
        <v>580</v>
      </c>
    </row>
    <row r="20" spans="1:3" ht="18.75" customHeight="1">
      <c r="A20" s="231" t="s">
        <v>284</v>
      </c>
      <c r="B20" s="165">
        <v>800</v>
      </c>
      <c r="C20" s="116">
        <v>740</v>
      </c>
    </row>
    <row r="21" spans="1:3" ht="18.75" customHeight="1">
      <c r="A21" s="231" t="s">
        <v>285</v>
      </c>
      <c r="B21" s="165">
        <v>200</v>
      </c>
      <c r="C21" s="116">
        <v>200</v>
      </c>
    </row>
    <row r="22" spans="1:3" ht="18.75" customHeight="1">
      <c r="A22" s="231" t="s">
        <v>286</v>
      </c>
      <c r="B22" s="165">
        <v>100</v>
      </c>
      <c r="C22" s="116">
        <v>100</v>
      </c>
    </row>
    <row r="23" spans="1:3" ht="18.75" customHeight="1">
      <c r="A23" s="231" t="s">
        <v>287</v>
      </c>
      <c r="B23" s="165">
        <v>200</v>
      </c>
      <c r="C23" s="116">
        <v>200</v>
      </c>
    </row>
    <row r="24" spans="1:3" ht="18.75" customHeight="1">
      <c r="A24" s="231" t="s">
        <v>288</v>
      </c>
      <c r="B24" s="165">
        <v>250</v>
      </c>
      <c r="C24" s="116">
        <v>240</v>
      </c>
    </row>
    <row r="25" spans="1:3" ht="18.75" customHeight="1">
      <c r="A25" s="231" t="s">
        <v>289</v>
      </c>
      <c r="B25" s="165"/>
      <c r="C25" s="116">
        <v>200</v>
      </c>
    </row>
    <row r="26" spans="1:3" ht="18.75" customHeight="1">
      <c r="A26" s="231" t="s">
        <v>290</v>
      </c>
      <c r="B26" s="165"/>
      <c r="C26" s="116"/>
    </row>
    <row r="27" spans="1:3" ht="18.75" customHeight="1">
      <c r="A27" s="231" t="s">
        <v>291</v>
      </c>
      <c r="B27" s="165"/>
      <c r="C27" s="116"/>
    </row>
    <row r="28" spans="1:3" ht="18.75" customHeight="1">
      <c r="A28" s="231" t="s">
        <v>292</v>
      </c>
      <c r="B28" s="165"/>
      <c r="C28" s="116"/>
    </row>
    <row r="29" spans="1:3" ht="18.75" customHeight="1">
      <c r="A29" s="231" t="s">
        <v>293</v>
      </c>
      <c r="B29" s="165">
        <v>100</v>
      </c>
      <c r="C29" s="116">
        <v>200</v>
      </c>
    </row>
    <row r="30" spans="1:3" ht="18.75" customHeight="1">
      <c r="A30" s="231" t="s">
        <v>294</v>
      </c>
      <c r="B30" s="165">
        <v>200</v>
      </c>
      <c r="C30" s="116">
        <v>200</v>
      </c>
    </row>
    <row r="31" spans="1:3" ht="18.75" customHeight="1">
      <c r="A31" s="231" t="s">
        <v>295</v>
      </c>
      <c r="B31" s="165">
        <v>200</v>
      </c>
      <c r="C31" s="116">
        <v>200</v>
      </c>
    </row>
    <row r="32" spans="1:3" ht="18.75" customHeight="1">
      <c r="A32" s="231" t="s">
        <v>296</v>
      </c>
      <c r="B32" s="165"/>
      <c r="C32" s="116"/>
    </row>
    <row r="33" spans="1:3" ht="18.75" customHeight="1">
      <c r="A33" s="231" t="s">
        <v>297</v>
      </c>
      <c r="B33" s="165"/>
      <c r="C33" s="116">
        <v>75</v>
      </c>
    </row>
    <row r="34" spans="1:3" ht="18.75" customHeight="1">
      <c r="A34" s="231" t="s">
        <v>298</v>
      </c>
      <c r="B34" s="165">
        <v>500</v>
      </c>
      <c r="C34" s="116">
        <v>700</v>
      </c>
    </row>
    <row r="35" spans="1:3" ht="18.75" customHeight="1">
      <c r="A35" s="231" t="s">
        <v>299</v>
      </c>
      <c r="B35" s="165">
        <v>750</v>
      </c>
      <c r="C35" s="116"/>
    </row>
    <row r="36" spans="1:3" ht="18.75" customHeight="1">
      <c r="A36" s="51"/>
      <c r="B36" s="14"/>
      <c r="C36" s="116"/>
    </row>
    <row r="37" spans="1:3" ht="18.75" customHeight="1" thickBot="1">
      <c r="A37" s="62"/>
      <c r="B37" s="38"/>
      <c r="C37" s="233"/>
    </row>
    <row r="38" spans="1:3" ht="18.75" customHeight="1" thickBot="1">
      <c r="A38" s="193" t="s">
        <v>43</v>
      </c>
      <c r="B38" s="399">
        <f>SUM(B5:B37)</f>
        <v>6650</v>
      </c>
      <c r="C38" s="194">
        <f>SUM(C5:C37)</f>
        <v>14735</v>
      </c>
    </row>
    <row r="39" spans="1:3" ht="18.75" customHeight="1">
      <c r="A39" s="60"/>
      <c r="B39" s="41"/>
      <c r="C39" s="114"/>
    </row>
    <row r="40" spans="1:3" s="19" customFormat="1" ht="18.75" customHeight="1" thickBot="1">
      <c r="A40" s="58"/>
      <c r="B40" s="111"/>
      <c r="C40" s="117"/>
    </row>
  </sheetData>
  <phoneticPr fontId="0" type="noConversion"/>
  <printOptions horizontalCentered="1" verticalCentered="1"/>
  <pageMargins left="0.75" right="0.75" top="1" bottom="1" header="0.5" footer="0.5"/>
  <pageSetup scale="85" orientation="portrait" horizontalDpi="4294967292" verticalDpi="300" r:id="rId1"/>
  <headerFooter alignWithMargins="0">
    <oddHeader>&amp;C&amp;"Arial,Bold"&amp;12 34 ANNUAL ADD &amp; REPLACE&amp;R&amp;D</oddHeader>
  </headerFooter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9"/>
  <sheetViews>
    <sheetView zoomScaleNormal="100" workbookViewId="0"/>
  </sheetViews>
  <sheetFormatPr defaultRowHeight="18.75" customHeight="1"/>
  <cols>
    <col min="1" max="1" width="50.42578125" style="21" customWidth="1"/>
    <col min="2" max="2" width="15.5703125" style="22" bestFit="1" customWidth="1"/>
    <col min="3" max="3" width="14.140625" style="24" customWidth="1"/>
    <col min="4" max="16384" width="9.140625" style="15"/>
  </cols>
  <sheetData>
    <row r="1" spans="1:9" s="19" customFormat="1" ht="18.75" customHeight="1" thickBot="1">
      <c r="A1" s="120" t="s">
        <v>526</v>
      </c>
      <c r="B1" s="121"/>
      <c r="C1" s="267"/>
      <c r="D1" s="271"/>
      <c r="E1" s="271"/>
      <c r="F1" s="271"/>
      <c r="G1" s="271"/>
      <c r="H1" s="271"/>
      <c r="I1" s="265"/>
    </row>
    <row r="2" spans="1:9" ht="18.75" customHeight="1">
      <c r="A2" s="60"/>
      <c r="B2" s="41"/>
      <c r="C2" s="42"/>
      <c r="D2" s="273"/>
      <c r="E2" s="274"/>
      <c r="F2" s="274"/>
      <c r="G2" s="274"/>
      <c r="H2" s="274"/>
      <c r="I2" s="282"/>
    </row>
    <row r="3" spans="1:9" s="19" customFormat="1" ht="18.75" customHeight="1">
      <c r="A3" s="53" t="s">
        <v>45</v>
      </c>
      <c r="B3" s="18">
        <v>2004</v>
      </c>
      <c r="C3" s="18">
        <v>2003</v>
      </c>
      <c r="D3" s="275"/>
      <c r="E3" s="276"/>
      <c r="F3" s="276"/>
      <c r="G3" s="276"/>
      <c r="H3" s="276"/>
      <c r="I3" s="283"/>
    </row>
    <row r="4" spans="1:9" s="50" customFormat="1" ht="18.75" customHeight="1">
      <c r="A4" s="55"/>
      <c r="B4" s="49"/>
      <c r="C4" s="48"/>
      <c r="D4" s="278"/>
      <c r="E4" s="279"/>
      <c r="F4" s="279"/>
      <c r="G4" s="279"/>
      <c r="H4" s="279"/>
      <c r="I4" s="284"/>
    </row>
    <row r="5" spans="1:9" s="19" customFormat="1" ht="18.75" customHeight="1">
      <c r="A5" s="53"/>
      <c r="B5" s="18"/>
      <c r="C5" s="18"/>
      <c r="D5" s="275"/>
      <c r="E5" s="276"/>
      <c r="F5" s="276"/>
      <c r="G5" s="276"/>
      <c r="H5" s="276"/>
      <c r="I5" s="283"/>
    </row>
    <row r="6" spans="1:9" s="19" customFormat="1" ht="18.75" customHeight="1">
      <c r="A6" s="268" t="s">
        <v>300</v>
      </c>
      <c r="B6" s="168">
        <v>760</v>
      </c>
      <c r="C6" s="25">
        <v>760</v>
      </c>
      <c r="D6" s="275"/>
      <c r="E6" s="276"/>
      <c r="F6" s="276"/>
      <c r="G6" s="276"/>
      <c r="H6" s="276"/>
      <c r="I6" s="283"/>
    </row>
    <row r="7" spans="1:9" s="19" customFormat="1" ht="18.75" customHeight="1">
      <c r="A7" s="285" t="s">
        <v>527</v>
      </c>
      <c r="B7" s="272">
        <v>500</v>
      </c>
      <c r="C7" s="25">
        <v>285</v>
      </c>
      <c r="D7" s="185" t="s">
        <v>341</v>
      </c>
      <c r="E7" s="276"/>
      <c r="F7" s="276"/>
      <c r="G7" s="276"/>
      <c r="H7" s="276"/>
      <c r="I7" s="283"/>
    </row>
    <row r="8" spans="1:9" ht="18.75" customHeight="1">
      <c r="A8" s="268" t="s">
        <v>301</v>
      </c>
      <c r="B8" s="168"/>
      <c r="C8" s="25">
        <v>2200</v>
      </c>
      <c r="D8" s="185" t="s">
        <v>338</v>
      </c>
      <c r="E8" s="280"/>
      <c r="F8" s="280"/>
      <c r="G8" s="280"/>
      <c r="H8" s="280"/>
      <c r="I8" s="286"/>
    </row>
    <row r="9" spans="1:9" ht="18.75" customHeight="1">
      <c r="A9" s="268" t="s">
        <v>301</v>
      </c>
      <c r="B9" s="168"/>
      <c r="C9" s="25">
        <v>2200</v>
      </c>
      <c r="D9" s="185" t="s">
        <v>339</v>
      </c>
      <c r="E9" s="280"/>
      <c r="F9" s="280"/>
      <c r="G9" s="280"/>
      <c r="H9" s="280"/>
      <c r="I9" s="286"/>
    </row>
    <row r="10" spans="1:9" ht="18.75" customHeight="1">
      <c r="A10" s="268" t="s">
        <v>332</v>
      </c>
      <c r="B10" s="168">
        <v>2000</v>
      </c>
      <c r="C10" s="25">
        <v>2600</v>
      </c>
      <c r="D10" s="185"/>
      <c r="E10" s="280"/>
      <c r="F10" s="280"/>
      <c r="G10" s="280"/>
      <c r="H10" s="280"/>
      <c r="I10" s="286"/>
    </row>
    <row r="11" spans="1:9" ht="18.75" customHeight="1">
      <c r="A11" s="268" t="s">
        <v>302</v>
      </c>
      <c r="B11" s="168"/>
      <c r="C11" s="25">
        <v>0</v>
      </c>
      <c r="D11" s="185"/>
      <c r="E11" s="280"/>
      <c r="F11" s="280"/>
      <c r="G11" s="280"/>
      <c r="H11" s="280"/>
      <c r="I11" s="286"/>
    </row>
    <row r="12" spans="1:9" ht="18.75" customHeight="1">
      <c r="A12" s="268" t="s">
        <v>303</v>
      </c>
      <c r="B12" s="168">
        <v>200</v>
      </c>
      <c r="C12" s="25">
        <v>170</v>
      </c>
      <c r="D12" s="185"/>
      <c r="E12" s="280"/>
      <c r="F12" s="280"/>
      <c r="G12" s="280"/>
      <c r="H12" s="280"/>
      <c r="I12" s="286"/>
    </row>
    <row r="13" spans="1:9" ht="18.75" customHeight="1">
      <c r="A13" s="268" t="s">
        <v>304</v>
      </c>
      <c r="B13" s="168"/>
      <c r="C13" s="25">
        <v>600</v>
      </c>
      <c r="D13" s="185" t="s">
        <v>340</v>
      </c>
      <c r="E13" s="280"/>
      <c r="F13" s="280"/>
      <c r="G13" s="280"/>
      <c r="H13" s="280"/>
      <c r="I13" s="286"/>
    </row>
    <row r="14" spans="1:9" ht="18.75" customHeight="1">
      <c r="A14" s="268" t="s">
        <v>305</v>
      </c>
      <c r="B14" s="168">
        <v>100</v>
      </c>
      <c r="C14" s="25">
        <v>105</v>
      </c>
      <c r="D14" s="185"/>
      <c r="E14" s="280"/>
      <c r="F14" s="280"/>
      <c r="G14" s="280"/>
      <c r="H14" s="280"/>
      <c r="I14" s="286"/>
    </row>
    <row r="15" spans="1:9" ht="18.75" customHeight="1">
      <c r="A15" s="268" t="s">
        <v>306</v>
      </c>
      <c r="B15" s="272"/>
      <c r="C15" s="25">
        <v>695</v>
      </c>
      <c r="D15" s="185" t="s">
        <v>342</v>
      </c>
      <c r="E15" s="280"/>
      <c r="F15" s="280"/>
      <c r="G15" s="280"/>
      <c r="H15" s="280"/>
      <c r="I15" s="286"/>
    </row>
    <row r="16" spans="1:9" ht="18.75" customHeight="1">
      <c r="A16" s="269" t="s">
        <v>307</v>
      </c>
      <c r="B16" s="168"/>
      <c r="C16" s="25">
        <v>0</v>
      </c>
      <c r="D16" s="185"/>
      <c r="E16" s="280"/>
      <c r="F16" s="280"/>
      <c r="G16" s="280"/>
      <c r="H16" s="280"/>
      <c r="I16" s="286"/>
    </row>
    <row r="17" spans="1:9" ht="18.75" customHeight="1">
      <c r="A17" s="287" t="s">
        <v>308</v>
      </c>
      <c r="B17" s="272">
        <v>500</v>
      </c>
      <c r="C17" s="25">
        <v>0</v>
      </c>
      <c r="D17" s="185"/>
      <c r="E17" s="280"/>
      <c r="F17" s="280"/>
      <c r="G17" s="280"/>
      <c r="H17" s="280"/>
      <c r="I17" s="286"/>
    </row>
    <row r="18" spans="1:9" ht="18.75" customHeight="1">
      <c r="A18" s="269" t="s">
        <v>309</v>
      </c>
      <c r="B18" s="168">
        <v>800</v>
      </c>
      <c r="C18" s="25">
        <v>1680</v>
      </c>
      <c r="D18" s="185"/>
      <c r="E18" s="280"/>
      <c r="F18" s="280"/>
      <c r="G18" s="280"/>
      <c r="H18" s="280"/>
      <c r="I18" s="286"/>
    </row>
    <row r="19" spans="1:9" ht="18.75" customHeight="1">
      <c r="A19" s="269" t="s">
        <v>310</v>
      </c>
      <c r="B19" s="168">
        <v>150</v>
      </c>
      <c r="C19" s="25">
        <v>120</v>
      </c>
      <c r="D19" s="185" t="s">
        <v>343</v>
      </c>
      <c r="E19" s="280"/>
      <c r="F19" s="280"/>
      <c r="G19" s="280"/>
      <c r="H19" s="280"/>
      <c r="I19" s="286"/>
    </row>
    <row r="20" spans="1:9" ht="18.75" customHeight="1">
      <c r="A20" s="268" t="s">
        <v>331</v>
      </c>
      <c r="B20" s="168">
        <v>3400</v>
      </c>
      <c r="C20" s="25">
        <v>3000</v>
      </c>
      <c r="D20" s="185"/>
      <c r="E20" s="280"/>
      <c r="F20" s="280"/>
      <c r="G20" s="280"/>
      <c r="H20" s="280"/>
      <c r="I20" s="286"/>
    </row>
    <row r="21" spans="1:9" ht="18.75" customHeight="1">
      <c r="A21" s="268"/>
      <c r="B21" s="168"/>
      <c r="C21" s="25"/>
      <c r="D21" s="185"/>
      <c r="E21" s="280"/>
      <c r="F21" s="280"/>
      <c r="G21" s="280"/>
      <c r="H21" s="280"/>
      <c r="I21" s="286"/>
    </row>
    <row r="22" spans="1:9" ht="18.75" customHeight="1">
      <c r="A22" s="268"/>
      <c r="B22" s="168"/>
      <c r="C22" s="25"/>
      <c r="D22" s="185"/>
      <c r="E22" s="280"/>
      <c r="F22" s="280"/>
      <c r="G22" s="280"/>
      <c r="H22" s="280"/>
      <c r="I22" s="286"/>
    </row>
    <row r="23" spans="1:9" ht="18.75" customHeight="1">
      <c r="A23" s="268" t="s">
        <v>311</v>
      </c>
      <c r="B23" s="168">
        <v>300</v>
      </c>
      <c r="C23" s="25">
        <v>295</v>
      </c>
      <c r="D23" s="185" t="s">
        <v>344</v>
      </c>
      <c r="E23" s="280"/>
      <c r="F23" s="280"/>
      <c r="G23" s="280"/>
      <c r="H23" s="280"/>
      <c r="I23" s="286"/>
    </row>
    <row r="24" spans="1:9" ht="18.75" customHeight="1">
      <c r="A24" s="268" t="s">
        <v>312</v>
      </c>
      <c r="B24" s="168">
        <v>1500</v>
      </c>
      <c r="C24" s="25">
        <v>1000</v>
      </c>
      <c r="D24" s="185" t="s">
        <v>345</v>
      </c>
      <c r="E24" s="280"/>
      <c r="F24" s="280"/>
      <c r="G24" s="280"/>
      <c r="H24" s="280"/>
      <c r="I24" s="286"/>
    </row>
    <row r="25" spans="1:9" ht="18.75" customHeight="1">
      <c r="A25" s="554" t="s">
        <v>313</v>
      </c>
      <c r="B25" s="555"/>
      <c r="C25" s="63">
        <v>0</v>
      </c>
      <c r="D25" s="556"/>
      <c r="E25" s="557"/>
      <c r="F25" s="557"/>
      <c r="G25" s="557"/>
      <c r="H25" s="557"/>
      <c r="I25" s="558"/>
    </row>
    <row r="26" spans="1:9" ht="18.75" customHeight="1">
      <c r="A26" s="167" t="s">
        <v>314</v>
      </c>
      <c r="B26" s="168">
        <v>300</v>
      </c>
      <c r="C26" s="25">
        <v>100</v>
      </c>
      <c r="D26" s="126" t="s">
        <v>346</v>
      </c>
      <c r="E26" s="126"/>
      <c r="F26" s="126"/>
      <c r="G26" s="126"/>
      <c r="H26" s="126"/>
      <c r="I26" s="126"/>
    </row>
    <row r="27" spans="1:9" ht="18.75" customHeight="1">
      <c r="A27" s="559" t="s">
        <v>315</v>
      </c>
      <c r="B27" s="560"/>
      <c r="C27" s="42">
        <v>0</v>
      </c>
      <c r="D27" s="561"/>
      <c r="E27" s="142"/>
      <c r="F27" s="142"/>
      <c r="G27" s="142"/>
      <c r="H27" s="142"/>
      <c r="I27" s="562"/>
    </row>
    <row r="28" spans="1:9" ht="18.75" customHeight="1">
      <c r="A28" s="167" t="s">
        <v>547</v>
      </c>
      <c r="B28" s="168">
        <v>200</v>
      </c>
      <c r="C28" s="25"/>
      <c r="D28" s="185"/>
      <c r="E28" s="280"/>
      <c r="F28" s="280"/>
      <c r="G28" s="280"/>
      <c r="H28" s="280"/>
      <c r="I28" s="281"/>
    </row>
    <row r="29" spans="1:9" ht="18.75" customHeight="1">
      <c r="A29" s="167" t="s">
        <v>546</v>
      </c>
      <c r="B29" s="168">
        <v>300</v>
      </c>
      <c r="C29" s="25"/>
      <c r="D29" s="185"/>
      <c r="E29" s="280"/>
      <c r="F29" s="280"/>
      <c r="G29" s="280"/>
      <c r="H29" s="280"/>
      <c r="I29" s="281"/>
    </row>
    <row r="30" spans="1:9" ht="18.75" customHeight="1">
      <c r="A30" s="167" t="s">
        <v>316</v>
      </c>
      <c r="B30" s="168"/>
      <c r="C30" s="25">
        <v>1300</v>
      </c>
      <c r="D30" s="185" t="s">
        <v>347</v>
      </c>
      <c r="E30" s="280"/>
      <c r="F30" s="280"/>
      <c r="G30" s="280"/>
      <c r="H30" s="280"/>
      <c r="I30" s="281"/>
    </row>
    <row r="31" spans="1:9" ht="18.75" customHeight="1">
      <c r="A31" s="167" t="s">
        <v>317</v>
      </c>
      <c r="B31" s="168"/>
      <c r="C31" s="25"/>
      <c r="D31" s="185" t="s">
        <v>348</v>
      </c>
      <c r="E31" s="280"/>
      <c r="F31" s="280"/>
      <c r="G31" s="280"/>
      <c r="H31" s="280"/>
      <c r="I31" s="281"/>
    </row>
    <row r="32" spans="1:9" ht="18.75" customHeight="1">
      <c r="A32" s="167" t="s">
        <v>349</v>
      </c>
      <c r="B32" s="168">
        <v>200</v>
      </c>
      <c r="C32" s="25">
        <v>200</v>
      </c>
      <c r="D32" s="185"/>
      <c r="E32" s="280"/>
      <c r="F32" s="280"/>
      <c r="G32" s="280"/>
      <c r="H32" s="280"/>
      <c r="I32" s="281"/>
    </row>
    <row r="33" spans="1:9" ht="18.75" customHeight="1">
      <c r="A33" s="167" t="s">
        <v>350</v>
      </c>
      <c r="B33" s="168"/>
      <c r="C33" s="25">
        <v>1400</v>
      </c>
      <c r="D33" s="185"/>
      <c r="E33" s="280"/>
      <c r="F33" s="280"/>
      <c r="G33" s="280"/>
      <c r="H33" s="280"/>
      <c r="I33" s="281"/>
    </row>
    <row r="34" spans="1:9" ht="18.75" customHeight="1">
      <c r="A34" s="167" t="s">
        <v>351</v>
      </c>
      <c r="B34" s="168">
        <v>700</v>
      </c>
      <c r="C34" s="25">
        <v>700</v>
      </c>
      <c r="D34" s="185"/>
      <c r="E34" s="280"/>
      <c r="F34" s="280"/>
      <c r="G34" s="280"/>
      <c r="H34" s="280"/>
      <c r="I34" s="281"/>
    </row>
    <row r="35" spans="1:9" ht="18.75" customHeight="1">
      <c r="A35" s="167" t="s">
        <v>352</v>
      </c>
      <c r="B35" s="168"/>
      <c r="C35" s="25">
        <v>250</v>
      </c>
      <c r="D35" s="185"/>
      <c r="E35" s="280"/>
      <c r="F35" s="280"/>
      <c r="G35" s="280"/>
      <c r="H35" s="280"/>
      <c r="I35" s="281"/>
    </row>
    <row r="36" spans="1:9" ht="18.75" customHeight="1">
      <c r="A36" s="167" t="s">
        <v>353</v>
      </c>
      <c r="B36" s="168"/>
      <c r="C36" s="25">
        <v>100</v>
      </c>
      <c r="D36" s="185"/>
      <c r="E36" s="280"/>
      <c r="F36" s="280"/>
      <c r="G36" s="280"/>
      <c r="H36" s="280"/>
      <c r="I36" s="281"/>
    </row>
    <row r="37" spans="1:9" ht="18.75" customHeight="1">
      <c r="A37" s="167" t="s">
        <v>354</v>
      </c>
      <c r="B37" s="168">
        <v>210</v>
      </c>
      <c r="C37" s="25">
        <v>210</v>
      </c>
      <c r="D37" s="185"/>
      <c r="E37" s="280"/>
      <c r="F37" s="280"/>
      <c r="G37" s="280"/>
      <c r="H37" s="280"/>
      <c r="I37" s="281"/>
    </row>
    <row r="38" spans="1:9" ht="18.75" customHeight="1" thickBot="1">
      <c r="A38" s="37"/>
      <c r="B38" s="38"/>
      <c r="C38" s="63"/>
      <c r="D38" s="185"/>
      <c r="E38" s="280"/>
      <c r="F38" s="280"/>
      <c r="G38" s="280"/>
      <c r="H38" s="280"/>
      <c r="I38" s="281"/>
    </row>
    <row r="39" spans="1:9" s="19" customFormat="1" ht="18.75" customHeight="1" thickBot="1">
      <c r="A39" s="43" t="s">
        <v>3</v>
      </c>
      <c r="B39" s="432">
        <f>SUM(B6:B38)</f>
        <v>12120</v>
      </c>
      <c r="C39" s="563">
        <f>SUM(C6:C38)</f>
        <v>19970</v>
      </c>
      <c r="D39" s="275"/>
      <c r="E39" s="276"/>
      <c r="F39" s="276"/>
      <c r="G39" s="276"/>
      <c r="H39" s="276"/>
      <c r="I39" s="277"/>
    </row>
  </sheetData>
  <phoneticPr fontId="0" type="noConversion"/>
  <printOptions horizontalCentered="1" verticalCentered="1"/>
  <pageMargins left="0.75" right="0.75" top="1" bottom="1" header="0.5" footer="0.5"/>
  <pageSetup scale="91" orientation="landscape" horizontalDpi="4294967292" verticalDpi="300" r:id="rId1"/>
  <headerFooter alignWithMargins="0">
    <oddHeader>&amp;C&amp;"Arial,Bold"&amp;12 35 INFORMATION TECHNOLOGIES&amp;R&amp;D</oddHeader>
    <oddFooter>&amp;R&amp;P</oddFooter>
  </headerFooter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3"/>
  <sheetViews>
    <sheetView zoomScaleNormal="100" workbookViewId="0"/>
  </sheetViews>
  <sheetFormatPr defaultRowHeight="18.75" customHeight="1"/>
  <cols>
    <col min="1" max="1" width="44.7109375" style="21" customWidth="1"/>
    <col min="2" max="2" width="15.5703125" style="22" bestFit="1" customWidth="1"/>
    <col min="3" max="3" width="14.140625" style="24" customWidth="1"/>
    <col min="4" max="16384" width="9.140625" style="15"/>
  </cols>
  <sheetData>
    <row r="1" spans="1:3" s="19" customFormat="1" ht="18.75" customHeight="1" thickBot="1">
      <c r="A1" s="66" t="s">
        <v>462</v>
      </c>
      <c r="B1" s="122"/>
      <c r="C1" s="122"/>
    </row>
    <row r="2" spans="1:3" ht="18.75" customHeight="1">
      <c r="A2" s="60"/>
      <c r="B2" s="114"/>
      <c r="C2" s="114"/>
    </row>
    <row r="3" spans="1:3" s="19" customFormat="1" ht="18.75" customHeight="1">
      <c r="A3" s="53" t="s">
        <v>45</v>
      </c>
      <c r="B3" s="54">
        <v>2004</v>
      </c>
      <c r="C3" s="54">
        <v>2003</v>
      </c>
    </row>
    <row r="4" spans="1:3" s="50" customFormat="1" ht="18.75" customHeight="1">
      <c r="A4" s="55"/>
      <c r="B4" s="56"/>
      <c r="C4" s="56"/>
    </row>
    <row r="5" spans="1:3" s="19" customFormat="1" ht="18.75" customHeight="1">
      <c r="A5" s="53"/>
      <c r="B5" s="54"/>
      <c r="C5" s="54"/>
    </row>
    <row r="6" spans="1:3" s="19" customFormat="1" ht="18.75" customHeight="1">
      <c r="A6" s="181" t="s">
        <v>463</v>
      </c>
      <c r="B6" s="52">
        <v>4500</v>
      </c>
      <c r="C6" s="116">
        <v>7500</v>
      </c>
    </row>
    <row r="7" spans="1:3" s="19" customFormat="1" ht="18.75" customHeight="1">
      <c r="A7" s="181"/>
      <c r="B7" s="116"/>
      <c r="C7" s="116"/>
    </row>
    <row r="8" spans="1:3" ht="18.75" customHeight="1">
      <c r="A8" s="181"/>
      <c r="B8" s="116"/>
      <c r="C8" s="116"/>
    </row>
    <row r="9" spans="1:3" ht="18.75" customHeight="1">
      <c r="A9" s="181"/>
      <c r="B9" s="116"/>
      <c r="C9" s="116"/>
    </row>
    <row r="10" spans="1:3" ht="18.75" customHeight="1">
      <c r="A10" s="181"/>
      <c r="B10" s="116"/>
      <c r="C10" s="116"/>
    </row>
    <row r="11" spans="1:3" ht="18.75" customHeight="1">
      <c r="A11" s="181"/>
      <c r="B11" s="116"/>
      <c r="C11" s="116"/>
    </row>
    <row r="12" spans="1:3" ht="18.75" customHeight="1">
      <c r="A12" s="181"/>
      <c r="B12" s="116"/>
      <c r="C12" s="116"/>
    </row>
    <row r="13" spans="1:3" ht="18.75" customHeight="1">
      <c r="A13" s="181"/>
      <c r="B13" s="116"/>
      <c r="C13" s="116"/>
    </row>
    <row r="14" spans="1:3" ht="18.75" customHeight="1">
      <c r="A14" s="181"/>
      <c r="B14" s="116"/>
      <c r="C14" s="116"/>
    </row>
    <row r="15" spans="1:3" ht="18.75" customHeight="1">
      <c r="A15" s="181"/>
      <c r="B15" s="116"/>
      <c r="C15" s="116"/>
    </row>
    <row r="16" spans="1:3" ht="18.75" customHeight="1">
      <c r="A16" s="181"/>
      <c r="B16" s="116"/>
      <c r="C16" s="116"/>
    </row>
    <row r="17" spans="1:3" ht="18.75" customHeight="1">
      <c r="A17" s="181"/>
      <c r="B17" s="116"/>
      <c r="C17" s="116"/>
    </row>
    <row r="18" spans="1:3" s="19" customFormat="1" ht="18.75" customHeight="1">
      <c r="A18" s="53"/>
      <c r="B18" s="157"/>
      <c r="C18" s="157"/>
    </row>
    <row r="19" spans="1:3" ht="18.75" customHeight="1" thickBot="1">
      <c r="A19" s="248"/>
      <c r="B19" s="249"/>
      <c r="C19" s="249"/>
    </row>
    <row r="20" spans="1:3" ht="18.75" customHeight="1" thickBot="1">
      <c r="A20" s="187" t="s">
        <v>43</v>
      </c>
      <c r="B20" s="390">
        <v>6000</v>
      </c>
      <c r="C20" s="65">
        <f>SUM(C6:C19)</f>
        <v>7500</v>
      </c>
    </row>
    <row r="21" spans="1:3" ht="18.75" customHeight="1">
      <c r="B21" s="24"/>
    </row>
    <row r="22" spans="1:3" ht="18.75" customHeight="1">
      <c r="B22" s="24"/>
    </row>
    <row r="23" spans="1:3" ht="18.75" customHeight="1">
      <c r="B23" s="24"/>
    </row>
  </sheetData>
  <phoneticPr fontId="0" type="noConversion"/>
  <printOptions horizontalCentered="1" verticalCentered="1"/>
  <pageMargins left="0.75" right="0.75" top="1" bottom="1" header="0.5" footer="0.5"/>
  <pageSetup orientation="portrait" horizontalDpi="4294967292" verticalDpi="300" r:id="rId1"/>
  <headerFooter alignWithMargins="0">
    <oddHeader>&amp;C&amp;"Arial,Bold"&amp;12 36 WMD PREPARATION&amp;R&amp;D</oddHeader>
  </headerFooter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6"/>
  <sheetViews>
    <sheetView zoomScaleNormal="100" workbookViewId="0"/>
  </sheetViews>
  <sheetFormatPr defaultRowHeight="18.75" customHeight="1"/>
  <cols>
    <col min="1" max="1" width="47.5703125" style="21" customWidth="1"/>
    <col min="2" max="2" width="14.42578125" style="22" customWidth="1"/>
    <col min="3" max="3" width="15.7109375" style="24" customWidth="1"/>
    <col min="4" max="16384" width="9.140625" style="15"/>
  </cols>
  <sheetData>
    <row r="1" spans="1:3" s="19" customFormat="1" ht="18.75" customHeight="1" thickBot="1">
      <c r="A1" s="120" t="s">
        <v>581</v>
      </c>
      <c r="B1" s="121"/>
      <c r="C1" s="122"/>
    </row>
    <row r="2" spans="1:3" ht="18.75" customHeight="1">
      <c r="A2" s="60"/>
      <c r="B2" s="41"/>
      <c r="C2" s="114"/>
    </row>
    <row r="3" spans="1:3" s="19" customFormat="1" ht="18.75" customHeight="1">
      <c r="A3" s="53" t="s">
        <v>45</v>
      </c>
      <c r="B3" s="18">
        <v>2004</v>
      </c>
      <c r="C3" s="54">
        <v>2003</v>
      </c>
    </row>
    <row r="4" spans="1:3" s="50" customFormat="1" ht="18.75" customHeight="1">
      <c r="A4" s="55"/>
      <c r="B4" s="49"/>
      <c r="C4" s="115"/>
    </row>
    <row r="5" spans="1:3" s="50" customFormat="1" ht="18.75" customHeight="1">
      <c r="A5" s="55"/>
      <c r="B5" s="49"/>
      <c r="C5" s="115"/>
    </row>
    <row r="6" spans="1:3" s="50" customFormat="1" ht="18.75" customHeight="1">
      <c r="A6" s="181" t="s">
        <v>139</v>
      </c>
      <c r="B6" s="20"/>
      <c r="C6" s="20">
        <v>1000</v>
      </c>
    </row>
    <row r="7" spans="1:3" s="50" customFormat="1" ht="18.75" customHeight="1">
      <c r="A7" s="181" t="s">
        <v>140</v>
      </c>
      <c r="B7" s="20"/>
      <c r="C7" s="20">
        <v>3000</v>
      </c>
    </row>
    <row r="8" spans="1:3" s="50" customFormat="1" ht="18.75" customHeight="1">
      <c r="A8" s="181" t="s">
        <v>141</v>
      </c>
      <c r="B8" s="20"/>
      <c r="C8" s="20">
        <v>2000</v>
      </c>
    </row>
    <row r="9" spans="1:3" s="50" customFormat="1" ht="18.75" customHeight="1">
      <c r="A9" s="181" t="s">
        <v>142</v>
      </c>
      <c r="B9" s="20"/>
      <c r="C9" s="20">
        <v>9000</v>
      </c>
    </row>
    <row r="10" spans="1:3" s="50" customFormat="1" ht="18.75" customHeight="1">
      <c r="A10" s="181" t="s">
        <v>143</v>
      </c>
      <c r="B10" s="20"/>
      <c r="C10" s="20">
        <v>12000</v>
      </c>
    </row>
    <row r="11" spans="1:3" s="50" customFormat="1" ht="18.75" customHeight="1">
      <c r="A11" s="181" t="s">
        <v>141</v>
      </c>
      <c r="B11" s="20"/>
      <c r="C11" s="20">
        <v>1700</v>
      </c>
    </row>
    <row r="12" spans="1:3" s="50" customFormat="1" ht="18.75" customHeight="1">
      <c r="A12" s="181" t="s">
        <v>144</v>
      </c>
      <c r="B12" s="20"/>
      <c r="C12" s="20">
        <v>4500</v>
      </c>
    </row>
    <row r="13" spans="1:3" s="50" customFormat="1" ht="18.75" customHeight="1">
      <c r="A13" s="181" t="s">
        <v>145</v>
      </c>
      <c r="B13" s="20"/>
      <c r="C13" s="20">
        <v>18000</v>
      </c>
    </row>
    <row r="14" spans="1:3" s="50" customFormat="1" ht="18.75" customHeight="1">
      <c r="A14" s="181" t="s">
        <v>146</v>
      </c>
      <c r="B14" s="20"/>
      <c r="C14" s="20">
        <v>1500</v>
      </c>
    </row>
    <row r="15" spans="1:3" s="50" customFormat="1" ht="18.75" customHeight="1">
      <c r="A15" s="181" t="s">
        <v>147</v>
      </c>
      <c r="B15" s="20"/>
      <c r="C15" s="20">
        <v>6000</v>
      </c>
    </row>
    <row r="16" spans="1:3" s="50" customFormat="1" ht="18.75" customHeight="1">
      <c r="A16" s="181" t="s">
        <v>148</v>
      </c>
      <c r="B16" s="20"/>
      <c r="C16" s="20">
        <v>500</v>
      </c>
    </row>
    <row r="17" spans="1:3" s="50" customFormat="1" ht="18.75" customHeight="1">
      <c r="A17" s="181" t="s">
        <v>149</v>
      </c>
      <c r="B17" s="20"/>
      <c r="C17" s="20">
        <v>350</v>
      </c>
    </row>
    <row r="18" spans="1:3" s="50" customFormat="1" ht="18.75" customHeight="1">
      <c r="A18" s="181" t="s">
        <v>150</v>
      </c>
      <c r="B18" s="20"/>
      <c r="C18" s="20">
        <v>375</v>
      </c>
    </row>
    <row r="19" spans="1:3" s="50" customFormat="1" ht="18.75" customHeight="1">
      <c r="A19" s="53"/>
      <c r="B19" s="20"/>
      <c r="C19" s="155"/>
    </row>
    <row r="20" spans="1:3" s="19" customFormat="1" ht="18.75" customHeight="1">
      <c r="A20" s="57"/>
      <c r="B20" s="14"/>
      <c r="C20" s="110"/>
    </row>
    <row r="21" spans="1:3" ht="18.75" customHeight="1">
      <c r="A21" s="57"/>
      <c r="B21" s="14"/>
      <c r="C21" s="110"/>
    </row>
    <row r="22" spans="1:3" ht="18.75" customHeight="1">
      <c r="A22" s="57"/>
      <c r="B22" s="14"/>
      <c r="C22" s="110"/>
    </row>
    <row r="23" spans="1:3" ht="18.75" customHeight="1">
      <c r="A23" s="57"/>
      <c r="B23" s="14"/>
      <c r="C23" s="110"/>
    </row>
    <row r="24" spans="1:3" ht="18.75" customHeight="1">
      <c r="A24" s="51"/>
      <c r="B24" s="14"/>
      <c r="C24" s="110"/>
    </row>
    <row r="25" spans="1:3" ht="18.75" customHeight="1" thickBot="1">
      <c r="A25" s="62"/>
      <c r="B25" s="38"/>
      <c r="C25" s="113"/>
    </row>
    <row r="26" spans="1:3" s="19" customFormat="1" ht="18.75" customHeight="1" thickBot="1">
      <c r="A26" s="43" t="s">
        <v>43</v>
      </c>
      <c r="B26" s="432">
        <f>SUM(B6:B25)</f>
        <v>0</v>
      </c>
      <c r="C26" s="45">
        <f>SUM(C6:C25)</f>
        <v>59925</v>
      </c>
    </row>
    <row r="27" spans="1:3" ht="18.75" customHeight="1">
      <c r="A27" s="60"/>
      <c r="B27" s="41"/>
      <c r="C27" s="114"/>
    </row>
    <row r="28" spans="1:3" ht="18.75" customHeight="1">
      <c r="A28" s="51"/>
      <c r="B28" s="14"/>
      <c r="C28" s="116"/>
    </row>
    <row r="29" spans="1:3" ht="18.75" customHeight="1">
      <c r="A29" s="51"/>
      <c r="B29" s="14"/>
      <c r="C29" s="116"/>
    </row>
    <row r="30" spans="1:3" ht="18.75" customHeight="1">
      <c r="A30" s="51"/>
      <c r="B30" s="14"/>
      <c r="C30" s="116"/>
    </row>
    <row r="31" spans="1:3" ht="18.75" customHeight="1">
      <c r="A31" s="51"/>
      <c r="B31" s="14"/>
      <c r="C31" s="116"/>
    </row>
    <row r="32" spans="1:3" ht="18.75" customHeight="1">
      <c r="A32" s="51"/>
      <c r="B32" s="14"/>
      <c r="C32" s="116"/>
    </row>
    <row r="33" spans="1:3" ht="18.75" customHeight="1">
      <c r="A33" s="51"/>
      <c r="B33" s="14"/>
      <c r="C33" s="116"/>
    </row>
    <row r="34" spans="1:3" ht="18.75" customHeight="1">
      <c r="A34" s="51"/>
      <c r="B34" s="14"/>
      <c r="C34" s="116"/>
    </row>
    <row r="35" spans="1:3" ht="18.75" customHeight="1" thickBot="1">
      <c r="A35" s="58"/>
      <c r="B35" s="111"/>
      <c r="C35" s="117"/>
    </row>
    <row r="36" spans="1:3" ht="18.75" customHeight="1">
      <c r="A36" s="153"/>
      <c r="B36" s="154"/>
      <c r="C36" s="152"/>
    </row>
  </sheetData>
  <phoneticPr fontId="0" type="noConversion"/>
  <printOptions horizontalCentered="1" verticalCentered="1"/>
  <pageMargins left="0.75" right="0.75" top="1" bottom="1" header="0.5" footer="0.5"/>
  <pageSetup orientation="portrait" horizontalDpi="4294967292" verticalDpi="300" r:id="rId1"/>
  <headerFooter alignWithMargins="0">
    <oddHeader>&amp;C&amp;"Arial,Bold"&amp;12 51 PROFESSIONAL SERVICES
&amp;R&amp;D</oddHeader>
  </headerFooter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7"/>
  <sheetViews>
    <sheetView zoomScaleNormal="100" workbookViewId="0"/>
  </sheetViews>
  <sheetFormatPr defaultRowHeight="18.75" customHeight="1"/>
  <cols>
    <col min="1" max="1" width="49.5703125" style="21" customWidth="1"/>
    <col min="2" max="2" width="14.5703125" style="22" customWidth="1"/>
    <col min="3" max="3" width="14.7109375" style="24" customWidth="1"/>
    <col min="4" max="16384" width="9.140625" style="15"/>
  </cols>
  <sheetData>
    <row r="1" spans="1:3" s="19" customFormat="1" ht="18.75" customHeight="1" thickBot="1">
      <c r="A1" s="120" t="s">
        <v>580</v>
      </c>
      <c r="B1" s="121"/>
      <c r="C1" s="122"/>
    </row>
    <row r="2" spans="1:3" ht="18.75" customHeight="1">
      <c r="A2" s="60"/>
      <c r="B2" s="41"/>
      <c r="C2" s="114"/>
    </row>
    <row r="3" spans="1:3" s="19" customFormat="1" ht="18.75" customHeight="1">
      <c r="A3" s="53" t="s">
        <v>45</v>
      </c>
      <c r="B3" s="18">
        <v>2004</v>
      </c>
      <c r="C3" s="54">
        <v>2003</v>
      </c>
    </row>
    <row r="4" spans="1:3" s="50" customFormat="1" ht="18.75" customHeight="1">
      <c r="A4" s="55"/>
      <c r="B4" s="49"/>
      <c r="C4" s="115"/>
    </row>
    <row r="5" spans="1:3" s="50" customFormat="1" ht="18.75" customHeight="1">
      <c r="A5" s="55"/>
      <c r="B5" s="49"/>
      <c r="C5" s="115"/>
    </row>
    <row r="6" spans="1:3" s="50" customFormat="1" ht="18.75" customHeight="1" thickBot="1">
      <c r="A6" s="181" t="s">
        <v>128</v>
      </c>
      <c r="B6" s="20"/>
      <c r="C6" s="155">
        <v>100</v>
      </c>
    </row>
    <row r="7" spans="1:3" s="50" customFormat="1" ht="18.75" customHeight="1" thickBot="1">
      <c r="A7" s="181" t="s">
        <v>132</v>
      </c>
      <c r="B7" s="44">
        <v>19600</v>
      </c>
      <c r="C7" s="155">
        <v>2000</v>
      </c>
    </row>
    <row r="8" spans="1:3" s="50" customFormat="1" ht="18.75" customHeight="1">
      <c r="A8" s="181" t="s">
        <v>129</v>
      </c>
      <c r="B8" s="20"/>
      <c r="C8" s="155">
        <v>600</v>
      </c>
    </row>
    <row r="9" spans="1:3" s="50" customFormat="1" ht="18.75" customHeight="1">
      <c r="A9" s="181" t="s">
        <v>130</v>
      </c>
      <c r="B9" s="20"/>
      <c r="C9" s="155">
        <v>3000</v>
      </c>
    </row>
    <row r="10" spans="1:3" s="50" customFormat="1" ht="18.75" customHeight="1" thickBot="1">
      <c r="A10" s="181" t="s">
        <v>131</v>
      </c>
      <c r="B10" s="20"/>
      <c r="C10" s="159">
        <v>3000</v>
      </c>
    </row>
    <row r="11" spans="1:3" s="50" customFormat="1" ht="18.75" customHeight="1">
      <c r="A11" s="181"/>
      <c r="B11" s="20"/>
      <c r="C11" s="259"/>
    </row>
    <row r="12" spans="1:3" s="50" customFormat="1" ht="18.75" customHeight="1">
      <c r="A12" s="181" t="s">
        <v>102</v>
      </c>
      <c r="B12" s="20"/>
      <c r="C12" s="155">
        <f>SUM(C6:C11)</f>
        <v>8700</v>
      </c>
    </row>
    <row r="13" spans="1:3" s="50" customFormat="1" ht="18.75" customHeight="1">
      <c r="A13" s="181"/>
      <c r="B13" s="20"/>
      <c r="C13" s="155"/>
    </row>
    <row r="14" spans="1:3" s="50" customFormat="1" ht="18.75" customHeight="1">
      <c r="A14" s="181" t="s">
        <v>133</v>
      </c>
      <c r="B14" s="20"/>
      <c r="C14" s="155"/>
    </row>
    <row r="15" spans="1:3" s="50" customFormat="1" ht="18.75" customHeight="1">
      <c r="A15" s="260" t="s">
        <v>134</v>
      </c>
      <c r="B15" s="123"/>
      <c r="C15" s="261">
        <v>850</v>
      </c>
    </row>
    <row r="16" spans="1:3" s="50" customFormat="1" ht="18.75" customHeight="1">
      <c r="A16" s="260" t="s">
        <v>135</v>
      </c>
      <c r="B16" s="123"/>
      <c r="C16" s="261">
        <v>800</v>
      </c>
    </row>
    <row r="17" spans="1:3" s="50" customFormat="1" ht="18.75" customHeight="1">
      <c r="A17" s="260" t="s">
        <v>136</v>
      </c>
      <c r="B17" s="123"/>
      <c r="C17" s="261">
        <v>175</v>
      </c>
    </row>
    <row r="18" spans="1:3" s="50" customFormat="1" ht="18.75" customHeight="1">
      <c r="A18" s="260" t="s">
        <v>137</v>
      </c>
      <c r="B18" s="123"/>
      <c r="C18" s="261">
        <v>200</v>
      </c>
    </row>
    <row r="19" spans="1:3" s="50" customFormat="1" ht="18.75" customHeight="1">
      <c r="A19" s="260" t="s">
        <v>138</v>
      </c>
      <c r="B19" s="123"/>
      <c r="C19" s="261">
        <v>700</v>
      </c>
    </row>
    <row r="20" spans="1:3" s="19" customFormat="1" ht="18.75" customHeight="1" thickBot="1">
      <c r="A20" s="247" t="s">
        <v>447</v>
      </c>
      <c r="B20" s="448">
        <v>20000</v>
      </c>
      <c r="C20" s="112"/>
    </row>
    <row r="21" spans="1:3" ht="18.75" customHeight="1">
      <c r="A21" s="181" t="s">
        <v>102</v>
      </c>
      <c r="B21" s="123"/>
      <c r="C21" s="262">
        <f>SUM(C15:C20)*4</f>
        <v>10900</v>
      </c>
    </row>
    <row r="22" spans="1:3" ht="18.75" customHeight="1">
      <c r="A22" s="57"/>
      <c r="B22" s="14"/>
      <c r="C22" s="110"/>
    </row>
    <row r="23" spans="1:3" ht="18.75" customHeight="1">
      <c r="A23" s="57"/>
      <c r="B23" s="14"/>
      <c r="C23" s="110"/>
    </row>
    <row r="24" spans="1:3" ht="18.75" customHeight="1">
      <c r="A24" s="51"/>
      <c r="B24" s="14"/>
      <c r="C24" s="110"/>
    </row>
    <row r="25" spans="1:3" ht="18.75" customHeight="1" thickBot="1">
      <c r="A25" s="62"/>
      <c r="B25" s="38"/>
      <c r="C25" s="113"/>
    </row>
    <row r="26" spans="1:3" s="19" customFormat="1" ht="18.75" customHeight="1" thickBot="1">
      <c r="A26" s="43" t="s">
        <v>43</v>
      </c>
      <c r="B26" s="571">
        <f>SUM(B7:B25)</f>
        <v>39600</v>
      </c>
      <c r="C26" s="45">
        <f>+C12+C21</f>
        <v>19600</v>
      </c>
    </row>
    <row r="27" spans="1:3" ht="18.75" customHeight="1">
      <c r="A27" s="60"/>
      <c r="B27" s="41"/>
      <c r="C27" s="114"/>
    </row>
  </sheetData>
  <phoneticPr fontId="0" type="noConversion"/>
  <printOptions horizontalCentered="1" verticalCentered="1"/>
  <pageMargins left="0.75" right="0.75" top="1" bottom="1" header="0.5" footer="0.5"/>
  <pageSetup orientation="portrait" horizontalDpi="4294967292" verticalDpi="300" r:id="rId1"/>
  <headerFooter alignWithMargins="0">
    <oddHeader>&amp;C&amp;"Arial,Bold"&amp;12 52 PUBLIC NOTICES
&amp;R&amp;D</oddHeader>
  </headerFooter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1"/>
  <sheetViews>
    <sheetView zoomScaleNormal="100" workbookViewId="0"/>
  </sheetViews>
  <sheetFormatPr defaultRowHeight="18.75" customHeight="1"/>
  <cols>
    <col min="1" max="1" width="56.28515625" style="21" customWidth="1"/>
    <col min="2" max="2" width="14.140625" style="24" customWidth="1"/>
    <col min="3" max="3" width="13" style="22" customWidth="1"/>
    <col min="4" max="16384" width="9.140625" style="15"/>
  </cols>
  <sheetData>
    <row r="1" spans="1:3" ht="18.75" customHeight="1" thickBot="1">
      <c r="A1" s="120" t="s">
        <v>535</v>
      </c>
      <c r="B1" s="250"/>
      <c r="C1" s="263"/>
    </row>
    <row r="2" spans="1:3" ht="18.75" customHeight="1">
      <c r="A2" s="464"/>
      <c r="B2" s="391"/>
      <c r="C2" s="470"/>
    </row>
    <row r="3" spans="1:3" s="19" customFormat="1" ht="18.75" customHeight="1">
      <c r="A3" s="465" t="s">
        <v>45</v>
      </c>
      <c r="B3" s="17">
        <v>2004</v>
      </c>
      <c r="C3" s="471">
        <v>2003</v>
      </c>
    </row>
    <row r="4" spans="1:3" s="50" customFormat="1" ht="18.75" customHeight="1">
      <c r="A4" s="466"/>
      <c r="B4" s="476"/>
      <c r="C4" s="472"/>
    </row>
    <row r="5" spans="1:3" s="19" customFormat="1" ht="18.75" customHeight="1">
      <c r="A5" s="465"/>
      <c r="B5" s="476"/>
      <c r="C5" s="473"/>
    </row>
    <row r="6" spans="1:3" s="19" customFormat="1" ht="18.75" customHeight="1">
      <c r="A6" s="467" t="s">
        <v>46</v>
      </c>
      <c r="B6" s="477">
        <v>1786.5</v>
      </c>
      <c r="C6" s="474">
        <v>1741.15</v>
      </c>
    </row>
    <row r="7" spans="1:3" ht="18.75" customHeight="1">
      <c r="A7" s="467" t="s">
        <v>47</v>
      </c>
      <c r="B7" s="477">
        <v>1786.5</v>
      </c>
      <c r="C7" s="474">
        <v>1741.15</v>
      </c>
    </row>
    <row r="8" spans="1:3" ht="18.75" customHeight="1">
      <c r="A8" s="467" t="s">
        <v>48</v>
      </c>
      <c r="B8" s="477">
        <v>1786.5</v>
      </c>
      <c r="C8" s="474">
        <v>1741.15</v>
      </c>
    </row>
    <row r="9" spans="1:3" ht="18.75" customHeight="1">
      <c r="A9" s="467" t="s">
        <v>49</v>
      </c>
      <c r="B9" s="477">
        <v>1786.5</v>
      </c>
      <c r="C9" s="474">
        <v>1741.15</v>
      </c>
    </row>
    <row r="10" spans="1:3" ht="18.75" customHeight="1">
      <c r="A10" s="468"/>
      <c r="B10" s="476"/>
      <c r="C10" s="474"/>
    </row>
    <row r="11" spans="1:3" ht="18.75" customHeight="1">
      <c r="A11" s="469"/>
      <c r="B11" s="476"/>
      <c r="C11" s="475"/>
    </row>
    <row r="12" spans="1:3" ht="18.75" customHeight="1">
      <c r="A12" s="468"/>
      <c r="B12" s="476"/>
      <c r="C12" s="474"/>
    </row>
    <row r="13" spans="1:3" ht="18.75" customHeight="1">
      <c r="A13" s="464"/>
      <c r="B13" s="476"/>
      <c r="C13" s="470"/>
    </row>
    <row r="14" spans="1:3" ht="18.75" customHeight="1">
      <c r="A14" s="468"/>
      <c r="B14" s="476"/>
      <c r="C14" s="474"/>
    </row>
    <row r="15" spans="1:3" ht="18.75" customHeight="1">
      <c r="A15" s="468"/>
      <c r="B15" s="476"/>
      <c r="C15" s="474"/>
    </row>
    <row r="16" spans="1:3" ht="18.75" customHeight="1">
      <c r="A16" s="468"/>
      <c r="B16" s="476"/>
      <c r="C16" s="474"/>
    </row>
    <row r="17" spans="1:3" ht="18.75" customHeight="1">
      <c r="A17" s="468"/>
      <c r="B17" s="476"/>
      <c r="C17" s="474"/>
    </row>
    <row r="18" spans="1:3" ht="18.75" customHeight="1">
      <c r="A18" s="468"/>
      <c r="B18" s="476"/>
      <c r="C18" s="474"/>
    </row>
    <row r="19" spans="1:3" ht="18.75" customHeight="1" thickBot="1">
      <c r="A19" s="468"/>
      <c r="B19" s="478"/>
      <c r="C19" s="474"/>
    </row>
    <row r="20" spans="1:3" ht="18.75" customHeight="1" thickBot="1">
      <c r="A20" s="43" t="s">
        <v>101</v>
      </c>
      <c r="B20" s="573">
        <v>7146</v>
      </c>
      <c r="C20" s="44">
        <f>SUM(C6:C11)</f>
        <v>6964.6</v>
      </c>
    </row>
    <row r="21" spans="1:3" ht="18.75" customHeight="1">
      <c r="B21" s="565"/>
    </row>
  </sheetData>
  <phoneticPr fontId="0" type="noConversion"/>
  <printOptions horizontalCentered="1" verticalCentered="1"/>
  <pageMargins left="0.75" right="0.75" top="1" bottom="1" header="0.5" footer="0.5"/>
  <pageSetup orientation="portrait" horizontalDpi="4294967292" verticalDpi="300" r:id="rId1"/>
  <headerFooter alignWithMargins="0">
    <oddHeader>&amp;C&amp;"Arial,Bold"&amp;12 53 TAX ASSESSMENT FEES&amp;R&amp;D</oddHeader>
  </headerFooter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zoomScaleNormal="100" workbookViewId="0"/>
  </sheetViews>
  <sheetFormatPr defaultRowHeight="18.75" customHeight="1"/>
  <cols>
    <col min="1" max="1" width="54.42578125" style="21" customWidth="1"/>
    <col min="2" max="2" width="13.140625" style="22" customWidth="1"/>
    <col min="3" max="3" width="12.42578125" style="24" customWidth="1"/>
    <col min="4" max="16384" width="9.140625" style="15"/>
  </cols>
  <sheetData>
    <row r="1" spans="1:3" s="19" customFormat="1" ht="18.75" customHeight="1" thickBot="1">
      <c r="A1" s="120" t="s">
        <v>55</v>
      </c>
      <c r="B1" s="121">
        <v>2454000</v>
      </c>
      <c r="C1" s="122"/>
    </row>
    <row r="2" spans="1:3" ht="18.75" customHeight="1">
      <c r="A2" s="60"/>
      <c r="B2" s="41"/>
      <c r="C2" s="114"/>
    </row>
    <row r="3" spans="1:3" s="19" customFormat="1" ht="18.75" customHeight="1">
      <c r="A3" s="53" t="s">
        <v>45</v>
      </c>
      <c r="B3" s="18">
        <v>2004</v>
      </c>
      <c r="C3" s="54">
        <v>2003</v>
      </c>
    </row>
    <row r="4" spans="1:3" s="50" customFormat="1" ht="18.75" customHeight="1">
      <c r="A4" s="55"/>
      <c r="B4" s="49"/>
      <c r="C4" s="56"/>
    </row>
    <row r="5" spans="1:3" s="19" customFormat="1" ht="18.75" customHeight="1">
      <c r="A5" s="53"/>
      <c r="B5" s="20"/>
      <c r="C5" s="155"/>
    </row>
    <row r="6" spans="1:3" s="19" customFormat="1" ht="18.75" customHeight="1">
      <c r="A6" s="183" t="s">
        <v>56</v>
      </c>
      <c r="B6" s="14">
        <v>5000</v>
      </c>
      <c r="C6" s="110">
        <v>5000</v>
      </c>
    </row>
    <row r="7" spans="1:3" ht="18.75" customHeight="1">
      <c r="A7" s="57"/>
      <c r="B7" s="14"/>
      <c r="C7" s="110"/>
    </row>
    <row r="8" spans="1:3" ht="18.75" customHeight="1">
      <c r="A8" s="57"/>
      <c r="B8" s="14"/>
      <c r="C8" s="110"/>
    </row>
    <row r="9" spans="1:3" ht="18.75" customHeight="1">
      <c r="A9" s="57"/>
      <c r="B9" s="14"/>
      <c r="C9" s="110"/>
    </row>
    <row r="10" spans="1:3" ht="18.75" customHeight="1">
      <c r="A10" s="51"/>
      <c r="B10" s="14"/>
      <c r="C10" s="110"/>
    </row>
    <row r="11" spans="1:3" ht="18.75" customHeight="1" thickBot="1">
      <c r="A11" s="62"/>
      <c r="B11" s="38"/>
      <c r="C11" s="113"/>
    </row>
    <row r="12" spans="1:3" s="19" customFormat="1" ht="18.75" customHeight="1">
      <c r="A12" s="590" t="s">
        <v>43</v>
      </c>
      <c r="B12" s="591">
        <f>SUM(B6:B11)</f>
        <v>5000</v>
      </c>
      <c r="C12" s="592">
        <v>5000</v>
      </c>
    </row>
    <row r="13" spans="1:3" ht="18.75" customHeight="1">
      <c r="A13" s="16"/>
      <c r="B13" s="14"/>
      <c r="C13" s="25"/>
    </row>
  </sheetData>
  <phoneticPr fontId="0" type="noConversion"/>
  <printOptions horizontalCentered="1" verticalCentered="1"/>
  <pageMargins left="0.75" right="0.75" top="1" bottom="1" header="0.5" footer="0.5"/>
  <pageSetup orientation="portrait" horizontalDpi="4294967292" verticalDpi="300" r:id="rId1"/>
  <headerFooter alignWithMargins="0">
    <oddHeader>&amp;C&amp;"Arial,Bold"&amp;12 54 COMPENSATION&amp;R&amp;D</oddHeader>
  </headerFooter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zoomScaleNormal="100" workbookViewId="0"/>
  </sheetViews>
  <sheetFormatPr defaultRowHeight="18.75" customHeight="1"/>
  <cols>
    <col min="1" max="1" width="40.140625" style="21" customWidth="1"/>
    <col min="2" max="2" width="15.5703125" style="22" bestFit="1" customWidth="1"/>
    <col min="3" max="3" width="14.140625" style="24" customWidth="1"/>
    <col min="4" max="16384" width="9.140625" style="15"/>
  </cols>
  <sheetData>
    <row r="1" spans="1:3" s="19" customFormat="1" ht="18.75" customHeight="1" thickBot="1">
      <c r="A1" s="120" t="s">
        <v>54</v>
      </c>
      <c r="B1" s="264">
        <v>2455000</v>
      </c>
      <c r="C1" s="122"/>
    </row>
    <row r="2" spans="1:3" ht="18.75" customHeight="1">
      <c r="A2" s="60"/>
      <c r="B2" s="41"/>
      <c r="C2" s="114"/>
    </row>
    <row r="3" spans="1:3" s="19" customFormat="1" ht="18.75" customHeight="1">
      <c r="A3" s="53" t="s">
        <v>45</v>
      </c>
      <c r="B3" s="18">
        <v>2004</v>
      </c>
      <c r="C3" s="54">
        <v>2003</v>
      </c>
    </row>
    <row r="4" spans="1:3" s="50" customFormat="1" ht="18.75" customHeight="1">
      <c r="A4" s="55"/>
      <c r="B4" s="49"/>
      <c r="C4" s="56"/>
    </row>
    <row r="5" spans="1:3" s="19" customFormat="1" ht="18.75" customHeight="1">
      <c r="A5" s="53"/>
      <c r="B5" s="20"/>
      <c r="C5" s="155"/>
    </row>
    <row r="6" spans="1:3" s="19" customFormat="1" ht="18.75" customHeight="1">
      <c r="A6" s="57"/>
      <c r="B6" s="14">
        <v>575</v>
      </c>
      <c r="C6" s="110">
        <v>500</v>
      </c>
    </row>
    <row r="7" spans="1:3" ht="18.75" customHeight="1">
      <c r="A7" s="57"/>
      <c r="B7" s="14"/>
      <c r="C7" s="110"/>
    </row>
    <row r="8" spans="1:3" ht="18.75" customHeight="1">
      <c r="A8" s="57"/>
      <c r="B8" s="14"/>
      <c r="C8" s="110"/>
    </row>
    <row r="9" spans="1:3" ht="18.75" customHeight="1">
      <c r="A9" s="57"/>
      <c r="B9" s="14"/>
      <c r="C9" s="110"/>
    </row>
    <row r="10" spans="1:3" ht="18.75" customHeight="1">
      <c r="A10" s="51"/>
      <c r="B10" s="14"/>
      <c r="C10" s="110"/>
    </row>
    <row r="11" spans="1:3" ht="18.75" customHeight="1" thickBot="1">
      <c r="A11" s="62"/>
      <c r="B11" s="38"/>
      <c r="C11" s="113"/>
    </row>
    <row r="12" spans="1:3" s="19" customFormat="1" ht="18.75" customHeight="1">
      <c r="A12" s="590" t="s">
        <v>43</v>
      </c>
      <c r="B12" s="591">
        <f>SUM(B6:B11)</f>
        <v>575</v>
      </c>
      <c r="C12" s="592">
        <f>SUM(C6:C11)</f>
        <v>500</v>
      </c>
    </row>
    <row r="13" spans="1:3" ht="18.75" customHeight="1">
      <c r="A13" s="16"/>
      <c r="B13" s="14"/>
      <c r="C13" s="25"/>
    </row>
  </sheetData>
  <phoneticPr fontId="0" type="noConversion"/>
  <printOptions horizontalCentered="1" verticalCentered="1"/>
  <pageMargins left="0.75" right="0.75" top="1" bottom="1" header="0.5" footer="0.5"/>
  <pageSetup orientation="portrait" horizontalDpi="4294967292" verticalDpi="300" r:id="rId1"/>
  <headerFooter alignWithMargins="0">
    <oddHeader>&amp;C&amp;"Arial,Bold"&amp;12 55 TCESD BOND INSURANCE&amp;R&amp;D</oddHeader>
  </headerFooter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"/>
  <sheetViews>
    <sheetView zoomScaleNormal="100" workbookViewId="0"/>
  </sheetViews>
  <sheetFormatPr defaultRowHeight="18.75" customHeight="1"/>
  <cols>
    <col min="1" max="1" width="40.140625" style="21" customWidth="1"/>
    <col min="2" max="2" width="14.140625" style="24" customWidth="1"/>
    <col min="3" max="3" width="15.5703125" style="22" customWidth="1"/>
    <col min="4" max="16384" width="9.140625" style="15"/>
  </cols>
  <sheetData>
    <row r="1" spans="1:3" s="19" customFormat="1" ht="18.75" customHeight="1" thickBot="1">
      <c r="A1" s="120" t="s">
        <v>52</v>
      </c>
      <c r="B1" s="121">
        <v>2457000</v>
      </c>
      <c r="C1" s="265"/>
    </row>
    <row r="2" spans="1:3" ht="18.75" customHeight="1">
      <c r="A2" s="60"/>
      <c r="B2" s="42"/>
      <c r="C2" s="61"/>
    </row>
    <row r="3" spans="1:3" s="19" customFormat="1" ht="18.75" customHeight="1">
      <c r="A3" s="53" t="s">
        <v>45</v>
      </c>
      <c r="B3" s="18">
        <v>2004</v>
      </c>
      <c r="C3" s="54">
        <v>2003</v>
      </c>
    </row>
    <row r="4" spans="1:3" s="50" customFormat="1" ht="18.75" customHeight="1">
      <c r="A4" s="55"/>
      <c r="B4" s="68"/>
      <c r="C4" s="266"/>
    </row>
    <row r="5" spans="1:3" s="19" customFormat="1" ht="18.75" customHeight="1">
      <c r="A5" s="57"/>
      <c r="B5" s="27"/>
      <c r="C5" s="52"/>
    </row>
    <row r="6" spans="1:3" ht="18.75" customHeight="1">
      <c r="A6" s="183" t="s">
        <v>53</v>
      </c>
      <c r="B6" s="27">
        <v>25000</v>
      </c>
      <c r="C6" s="52">
        <v>25000</v>
      </c>
    </row>
    <row r="7" spans="1:3" ht="18.75" customHeight="1">
      <c r="A7" s="57"/>
      <c r="B7" s="27"/>
      <c r="C7" s="52"/>
    </row>
    <row r="8" spans="1:3" ht="18.75" customHeight="1">
      <c r="A8" s="57"/>
      <c r="B8" s="27"/>
      <c r="C8" s="52"/>
    </row>
    <row r="9" spans="1:3" ht="18.75" customHeight="1">
      <c r="A9" s="51"/>
      <c r="B9" s="27"/>
      <c r="C9" s="52"/>
    </row>
    <row r="10" spans="1:3" ht="18.75" customHeight="1" thickBot="1">
      <c r="A10" s="62"/>
      <c r="B10" s="39"/>
      <c r="C10" s="64"/>
    </row>
    <row r="11" spans="1:3" s="19" customFormat="1" ht="18.75" customHeight="1">
      <c r="A11" s="590" t="s">
        <v>43</v>
      </c>
      <c r="B11" s="593">
        <f>SUM(B6:B10)</f>
        <v>25000</v>
      </c>
      <c r="C11" s="594">
        <f>SUM(C5:C10)</f>
        <v>25000</v>
      </c>
    </row>
    <row r="12" spans="1:3" ht="18.75" customHeight="1">
      <c r="A12" s="16"/>
      <c r="B12" s="25"/>
      <c r="C12" s="14"/>
    </row>
  </sheetData>
  <phoneticPr fontId="0" type="noConversion"/>
  <printOptions horizontalCentered="1" verticalCentered="1"/>
  <pageMargins left="0.75" right="0.75" top="1" bottom="1" header="0.5" footer="0.5"/>
  <pageSetup orientation="portrait" horizontalDpi="4294967292" verticalDpi="300" r:id="rId1"/>
  <headerFooter alignWithMargins="0">
    <oddHeader>&amp;C&amp;"Arial,Bold"&amp;12 57 SUNSET VALLEY REIMBURSEMENT&amp;R&amp;D</oddHeader>
  </headerFooter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9"/>
  <sheetViews>
    <sheetView zoomScaleNormal="100" workbookViewId="0"/>
  </sheetViews>
  <sheetFormatPr defaultRowHeight="18.75" customHeight="1"/>
  <cols>
    <col min="1" max="1" width="46.7109375" style="21" customWidth="1"/>
    <col min="2" max="2" width="16.28515625" style="22" customWidth="1"/>
    <col min="3" max="3" width="16.140625" style="24" customWidth="1"/>
    <col min="4" max="16384" width="9.140625" style="15"/>
  </cols>
  <sheetData>
    <row r="1" spans="1:3" s="19" customFormat="1" ht="18.75" customHeight="1" thickBot="1">
      <c r="A1" s="120" t="s">
        <v>528</v>
      </c>
      <c r="B1" s="121"/>
      <c r="C1" s="122"/>
    </row>
    <row r="2" spans="1:3" ht="18.75" customHeight="1">
      <c r="A2" s="60"/>
      <c r="B2" s="41"/>
      <c r="C2" s="114"/>
    </row>
    <row r="3" spans="1:3" s="19" customFormat="1" ht="18.75" customHeight="1">
      <c r="A3" s="53" t="s">
        <v>45</v>
      </c>
      <c r="B3" s="18">
        <v>2004</v>
      </c>
      <c r="C3" s="54">
        <v>2003</v>
      </c>
    </row>
    <row r="4" spans="1:3" s="50" customFormat="1" ht="18.75" customHeight="1">
      <c r="A4" s="55"/>
      <c r="B4" s="49"/>
      <c r="C4" s="115"/>
    </row>
    <row r="5" spans="1:3" s="50" customFormat="1" ht="18.75" customHeight="1">
      <c r="A5" s="55"/>
      <c r="B5" s="49"/>
      <c r="C5" s="115"/>
    </row>
    <row r="6" spans="1:3" s="50" customFormat="1" ht="18.75" customHeight="1">
      <c r="A6" s="55"/>
      <c r="B6" s="49"/>
      <c r="C6" s="115"/>
    </row>
    <row r="7" spans="1:3" s="50" customFormat="1" ht="18.75" customHeight="1">
      <c r="A7" s="181" t="s">
        <v>65</v>
      </c>
      <c r="B7" s="20">
        <v>300000</v>
      </c>
      <c r="C7" s="155">
        <v>150000</v>
      </c>
    </row>
    <row r="8" spans="1:3" s="50" customFormat="1" ht="18.75" customHeight="1">
      <c r="A8" s="181" t="s">
        <v>608</v>
      </c>
      <c r="B8" s="20">
        <v>1000</v>
      </c>
      <c r="C8" s="115"/>
    </row>
    <row r="9" spans="1:3" s="50" customFormat="1" ht="18.75" customHeight="1">
      <c r="A9" s="55"/>
      <c r="B9" s="49"/>
      <c r="C9" s="115"/>
    </row>
    <row r="10" spans="1:3" s="50" customFormat="1" ht="18.75" customHeight="1">
      <c r="A10" s="55"/>
      <c r="B10" s="49"/>
      <c r="C10" s="115"/>
    </row>
    <row r="11" spans="1:3" s="50" customFormat="1" ht="18.75" customHeight="1">
      <c r="A11" s="55"/>
      <c r="B11" s="49"/>
      <c r="C11" s="115"/>
    </row>
    <row r="12" spans="1:3" s="19" customFormat="1" ht="18.75" customHeight="1">
      <c r="A12" s="57"/>
      <c r="B12" s="14"/>
      <c r="C12" s="110"/>
    </row>
    <row r="13" spans="1:3" ht="18.75" customHeight="1">
      <c r="A13" s="57"/>
      <c r="B13" s="14"/>
      <c r="C13" s="110"/>
    </row>
    <row r="14" spans="1:3" ht="18.75" customHeight="1">
      <c r="A14" s="57"/>
      <c r="B14" s="14"/>
      <c r="C14" s="110"/>
    </row>
    <row r="15" spans="1:3" ht="18.75" customHeight="1">
      <c r="A15" s="57"/>
      <c r="B15" s="14"/>
      <c r="C15" s="110"/>
    </row>
    <row r="16" spans="1:3" ht="18.75" customHeight="1">
      <c r="A16" s="51"/>
      <c r="B16" s="14"/>
      <c r="C16" s="110"/>
    </row>
    <row r="17" spans="1:3" ht="18.75" customHeight="1" thickBot="1">
      <c r="A17" s="62"/>
      <c r="B17" s="38"/>
      <c r="C17" s="113"/>
    </row>
    <row r="18" spans="1:3" s="19" customFormat="1" ht="18.75" customHeight="1" thickBot="1">
      <c r="A18" s="43" t="s">
        <v>43</v>
      </c>
      <c r="B18" s="432">
        <f>SUM(B7:B17)</f>
        <v>301000</v>
      </c>
      <c r="C18" s="45">
        <f>SUM(C7:C17)</f>
        <v>150000</v>
      </c>
    </row>
    <row r="19" spans="1:3" ht="18.75" customHeight="1">
      <c r="A19" s="60"/>
      <c r="B19" s="41"/>
      <c r="C19" s="114"/>
    </row>
  </sheetData>
  <phoneticPr fontId="0" type="noConversion"/>
  <printOptions horizontalCentered="1" verticalCentered="1"/>
  <pageMargins left="0.75" right="0.75" top="1" bottom="1" header="0.5" footer="0.5"/>
  <pageSetup orientation="portrait" horizontalDpi="4294967292" verticalDpi="300" r:id="rId1"/>
  <headerFooter alignWithMargins="0">
    <oddHeader>&amp;C&amp;"Arial,Bold"&amp;12 58 BOND DEBT SERVICES&amp;R&amp;D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5"/>
  <sheetViews>
    <sheetView zoomScaleNormal="100" workbookViewId="0"/>
  </sheetViews>
  <sheetFormatPr defaultRowHeight="15"/>
  <cols>
    <col min="1" max="1" width="18.140625" style="15" customWidth="1"/>
    <col min="2" max="2" width="16.28515625" style="15" customWidth="1"/>
    <col min="3" max="3" width="13.85546875" style="15" customWidth="1"/>
    <col min="4" max="5" width="8.42578125" style="411" customWidth="1"/>
    <col min="6" max="6" width="8.42578125" style="411" bestFit="1" customWidth="1"/>
    <col min="7" max="7" width="9.7109375" style="411" bestFit="1" customWidth="1"/>
    <col min="8" max="8" width="12.85546875" style="411" bestFit="1" customWidth="1"/>
    <col min="9" max="9" width="11.5703125" style="411" bestFit="1" customWidth="1"/>
    <col min="10" max="10" width="14.140625" style="411" customWidth="1"/>
    <col min="11" max="11" width="12.7109375" style="411" customWidth="1"/>
    <col min="12" max="12" width="11.42578125" style="411" bestFit="1" customWidth="1"/>
    <col min="13" max="13" width="9.7109375" style="411" bestFit="1" customWidth="1"/>
    <col min="14" max="14" width="11.140625" style="412" customWidth="1"/>
    <col min="15" max="15" width="11" style="411" bestFit="1" customWidth="1"/>
    <col min="16" max="16" width="9.140625" style="15"/>
    <col min="17" max="17" width="10.7109375" style="15" customWidth="1"/>
    <col min="18" max="16384" width="9.140625" style="15"/>
  </cols>
  <sheetData>
    <row r="1" spans="1:17" s="410" customFormat="1" ht="15.75">
      <c r="A1" s="391"/>
      <c r="B1" s="30" t="s">
        <v>423</v>
      </c>
      <c r="C1" s="400" t="s">
        <v>424</v>
      </c>
      <c r="D1" s="30" t="s">
        <v>425</v>
      </c>
      <c r="E1" s="400" t="s">
        <v>424</v>
      </c>
      <c r="F1" s="30" t="s">
        <v>426</v>
      </c>
      <c r="G1" s="400" t="s">
        <v>424</v>
      </c>
      <c r="H1" s="30" t="s">
        <v>427</v>
      </c>
      <c r="I1" s="400" t="s">
        <v>424</v>
      </c>
      <c r="J1" s="30" t="s">
        <v>428</v>
      </c>
      <c r="K1" s="400" t="s">
        <v>424</v>
      </c>
      <c r="L1" s="30" t="s">
        <v>429</v>
      </c>
      <c r="M1" s="400" t="s">
        <v>424</v>
      </c>
      <c r="N1" s="391"/>
      <c r="O1" s="407"/>
      <c r="P1" s="408"/>
      <c r="Q1" s="409"/>
    </row>
    <row r="2" spans="1:17">
      <c r="A2" s="401" t="s">
        <v>430</v>
      </c>
      <c r="B2" s="391">
        <v>428.07900000000001</v>
      </c>
      <c r="C2" s="400">
        <v>1.1419999999999999</v>
      </c>
      <c r="D2" s="391">
        <v>521.68200000000002</v>
      </c>
      <c r="E2" s="400">
        <v>1.1830000000000001</v>
      </c>
      <c r="F2" s="391">
        <v>413.53899999999999</v>
      </c>
      <c r="G2" s="400">
        <v>1.071</v>
      </c>
      <c r="H2" s="391">
        <v>485.38799999999998</v>
      </c>
      <c r="I2" s="400">
        <v>1.137</v>
      </c>
      <c r="J2" s="391">
        <v>382.05399999999997</v>
      </c>
      <c r="K2" s="400">
        <v>1.2350000000000001</v>
      </c>
      <c r="L2" s="391">
        <v>415.80200000000002</v>
      </c>
      <c r="M2" s="400">
        <v>1.399</v>
      </c>
      <c r="N2" s="391"/>
      <c r="P2" s="413"/>
      <c r="Q2" s="413"/>
    </row>
    <row r="3" spans="1:17" ht="15.75">
      <c r="A3" s="391"/>
      <c r="B3" s="391"/>
      <c r="C3" s="400"/>
      <c r="D3" s="391"/>
      <c r="E3" s="400"/>
      <c r="F3" s="391"/>
      <c r="G3" s="400"/>
      <c r="H3" s="391"/>
      <c r="I3" s="400"/>
      <c r="J3" s="391"/>
      <c r="K3" s="400"/>
      <c r="L3" s="391"/>
      <c r="M3" s="400"/>
      <c r="N3" s="391"/>
      <c r="P3" s="50"/>
      <c r="Q3" s="413"/>
    </row>
    <row r="4" spans="1:17" ht="15.75">
      <c r="A4" s="401" t="s">
        <v>431</v>
      </c>
      <c r="B4" s="391">
        <v>125.14</v>
      </c>
      <c r="C4" s="400">
        <v>1.34</v>
      </c>
      <c r="D4" s="391">
        <v>197.86</v>
      </c>
      <c r="E4" s="400">
        <v>1.43</v>
      </c>
      <c r="F4" s="391">
        <v>121.95</v>
      </c>
      <c r="G4" s="400">
        <v>1.43</v>
      </c>
      <c r="H4" s="391">
        <v>148.88</v>
      </c>
      <c r="I4" s="400">
        <v>1.45</v>
      </c>
      <c r="J4" s="391">
        <v>113.36</v>
      </c>
      <c r="K4" s="400">
        <v>1.54</v>
      </c>
      <c r="L4" s="391"/>
      <c r="M4" s="400"/>
      <c r="N4" s="391"/>
      <c r="P4" s="50"/>
      <c r="Q4" s="413"/>
    </row>
    <row r="5" spans="1:17" ht="15.75">
      <c r="A5" s="391"/>
      <c r="B5" s="391"/>
      <c r="C5" s="400"/>
      <c r="D5" s="391"/>
      <c r="E5" s="400"/>
      <c r="F5" s="391"/>
      <c r="G5" s="400"/>
      <c r="H5" s="391"/>
      <c r="I5" s="400"/>
      <c r="J5" s="391"/>
      <c r="K5" s="400"/>
      <c r="L5" s="391"/>
      <c r="M5" s="400"/>
      <c r="N5" s="391"/>
      <c r="P5" s="50"/>
      <c r="Q5" s="413"/>
    </row>
    <row r="6" spans="1:17" ht="15.75">
      <c r="A6" s="391"/>
      <c r="B6" s="391">
        <f>SUM(B2:B5)</f>
        <v>553.21900000000005</v>
      </c>
      <c r="C6" s="400"/>
      <c r="D6" s="391">
        <f>SUM(D2:D5)</f>
        <v>719.54200000000003</v>
      </c>
      <c r="E6" s="400"/>
      <c r="F6" s="391">
        <f>SUM(F2:F5)</f>
        <v>535.48900000000003</v>
      </c>
      <c r="G6" s="400"/>
      <c r="H6" s="391">
        <f>SUM(H2:H5)</f>
        <v>634.26800000000003</v>
      </c>
      <c r="I6" s="400"/>
      <c r="J6" s="391">
        <f>SUM(J2:J5)</f>
        <v>495.41399999999999</v>
      </c>
      <c r="K6" s="400"/>
      <c r="L6" s="391">
        <f>SUM(L2:L5)</f>
        <v>415.80200000000002</v>
      </c>
      <c r="M6" s="400"/>
      <c r="N6" s="391">
        <f>SUM(B6:M6)</f>
        <v>3353.7339999999999</v>
      </c>
      <c r="P6" s="50"/>
      <c r="Q6" s="413"/>
    </row>
    <row r="7" spans="1:17" ht="15.75">
      <c r="A7" s="391"/>
      <c r="B7" s="391"/>
      <c r="C7" s="400"/>
      <c r="D7" s="391"/>
      <c r="E7" s="400"/>
      <c r="F7" s="391"/>
      <c r="G7" s="400"/>
      <c r="H7" s="391"/>
      <c r="I7" s="400"/>
      <c r="J7" s="391"/>
      <c r="K7" s="400"/>
      <c r="L7" s="391"/>
      <c r="M7" s="400"/>
      <c r="N7" s="391"/>
      <c r="P7" s="50"/>
      <c r="Q7" s="413"/>
    </row>
    <row r="8" spans="1:17" ht="15.75">
      <c r="A8" s="391"/>
      <c r="B8" s="391"/>
      <c r="C8" s="400"/>
      <c r="D8" s="391"/>
      <c r="E8" s="400"/>
      <c r="F8" s="391"/>
      <c r="G8" s="400"/>
      <c r="H8" s="391"/>
      <c r="I8" s="400"/>
      <c r="J8" s="391"/>
      <c r="K8" s="400"/>
      <c r="L8" s="391"/>
      <c r="M8" s="400"/>
      <c r="N8" s="402"/>
      <c r="P8" s="50"/>
      <c r="Q8" s="413"/>
    </row>
    <row r="9" spans="1:17" ht="15.75">
      <c r="A9" s="391"/>
      <c r="B9" s="391"/>
      <c r="C9" s="400" t="s">
        <v>432</v>
      </c>
      <c r="D9" s="391"/>
      <c r="E9" s="400"/>
      <c r="F9" s="391"/>
      <c r="G9" s="400"/>
      <c r="H9" s="391"/>
      <c r="I9" s="400"/>
      <c r="J9" s="391"/>
      <c r="K9" s="400"/>
      <c r="L9" s="391"/>
      <c r="M9" s="400"/>
      <c r="N9" s="391"/>
      <c r="P9" s="50"/>
      <c r="Q9" s="413"/>
    </row>
    <row r="10" spans="1:17" ht="15.75">
      <c r="A10" s="391"/>
      <c r="B10" s="391"/>
      <c r="C10" s="400" t="s">
        <v>433</v>
      </c>
      <c r="D10" s="391"/>
      <c r="E10" s="400"/>
      <c r="F10" s="391"/>
      <c r="G10" s="400"/>
      <c r="H10" s="391"/>
      <c r="I10" s="400"/>
      <c r="J10" s="391"/>
      <c r="K10" s="400"/>
      <c r="L10" s="391"/>
      <c r="M10" s="400"/>
      <c r="N10" s="391"/>
      <c r="P10" s="50"/>
      <c r="Q10" s="413"/>
    </row>
    <row r="11" spans="1:17" ht="15.75">
      <c r="A11" s="391"/>
      <c r="B11" s="391"/>
      <c r="C11" s="400"/>
      <c r="D11" s="391"/>
      <c r="E11" s="400"/>
      <c r="F11" s="391"/>
      <c r="G11" s="400"/>
      <c r="H11" s="391"/>
      <c r="I11" s="400"/>
      <c r="J11" s="391"/>
      <c r="K11" s="400"/>
      <c r="L11" s="391"/>
      <c r="M11" s="400"/>
      <c r="N11" s="391"/>
      <c r="P11" s="50"/>
      <c r="Q11" s="413"/>
    </row>
    <row r="12" spans="1:17" ht="18.75" thickBot="1">
      <c r="A12" s="403" t="s">
        <v>434</v>
      </c>
      <c r="B12" s="126"/>
      <c r="C12" s="404"/>
      <c r="D12" s="404"/>
      <c r="E12" s="405"/>
      <c r="F12" s="405"/>
      <c r="G12" s="405"/>
      <c r="H12" s="553"/>
      <c r="I12" s="405"/>
      <c r="J12" s="405"/>
      <c r="K12" s="125"/>
      <c r="L12" s="125"/>
      <c r="M12" s="125"/>
      <c r="N12" s="184"/>
      <c r="P12" s="50"/>
      <c r="Q12" s="413"/>
    </row>
    <row r="13" spans="1:17" ht="16.5" thickBot="1">
      <c r="A13" s="406" t="s">
        <v>435</v>
      </c>
      <c r="B13" s="401"/>
      <c r="C13" s="126"/>
      <c r="D13" s="404"/>
      <c r="E13" s="405"/>
      <c r="F13" s="405"/>
      <c r="G13" s="552" t="s">
        <v>3</v>
      </c>
      <c r="H13" s="390">
        <f>18.33*365*1.45</f>
        <v>9701.1525000000001</v>
      </c>
      <c r="I13" s="281"/>
      <c r="J13" s="126"/>
      <c r="K13" s="125"/>
      <c r="L13" s="125"/>
      <c r="M13" s="125"/>
      <c r="N13" s="184"/>
      <c r="P13" s="50"/>
      <c r="Q13" s="413"/>
    </row>
    <row r="14" spans="1:17" ht="15.75">
      <c r="A14" s="19"/>
      <c r="B14" s="414"/>
      <c r="C14" s="415"/>
      <c r="P14" s="50"/>
      <c r="Q14" s="413"/>
    </row>
    <row r="15" spans="1:17" ht="15.75">
      <c r="A15" s="19"/>
      <c r="B15" s="414"/>
      <c r="C15" s="415"/>
      <c r="P15" s="50"/>
      <c r="Q15" s="413"/>
    </row>
    <row r="16" spans="1:17" ht="15.75">
      <c r="A16" s="19"/>
      <c r="B16" s="414"/>
      <c r="C16" s="415"/>
      <c r="P16" s="50"/>
      <c r="Q16" s="413"/>
    </row>
    <row r="17" spans="1:17" ht="15.75">
      <c r="A17" s="19"/>
      <c r="B17" s="414"/>
      <c r="C17" s="415"/>
      <c r="P17" s="50"/>
      <c r="Q17" s="50"/>
    </row>
    <row r="20" spans="1:17" ht="18">
      <c r="B20" s="416"/>
      <c r="C20" s="417"/>
      <c r="D20" s="417"/>
      <c r="E20" s="418"/>
      <c r="F20" s="418"/>
      <c r="G20" s="418"/>
      <c r="H20" s="418"/>
      <c r="I20" s="418"/>
      <c r="J20" s="418"/>
    </row>
    <row r="21" spans="1:17" ht="15.75">
      <c r="B21" s="419"/>
      <c r="C21" s="420"/>
      <c r="D21" s="417"/>
      <c r="E21" s="418"/>
      <c r="F21" s="418"/>
      <c r="G21" s="418"/>
      <c r="H21" s="418"/>
      <c r="I21" s="421"/>
      <c r="J21" s="421"/>
    </row>
    <row r="24" spans="1:17">
      <c r="F24" s="422"/>
    </row>
    <row r="25" spans="1:17">
      <c r="F25" s="422"/>
    </row>
  </sheetData>
  <phoneticPr fontId="0" type="noConversion"/>
  <printOptions horizontalCentered="1"/>
  <pageMargins left="0.5" right="0.5" top="1" bottom="1" header="0.5" footer="0.5"/>
  <pageSetup paperSize="5" scale="83" orientation="landscape" r:id="rId1"/>
  <headerFooter alignWithMargins="0">
    <oddHeader>&amp;C&amp;"Arial,Bold"&amp;12 2004 Fuel Worksheet&amp;R&amp;D</oddHeader>
  </headerFooter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7"/>
  <sheetViews>
    <sheetView workbookViewId="0"/>
  </sheetViews>
  <sheetFormatPr defaultRowHeight="12.75"/>
  <cols>
    <col min="1" max="1" width="58.85546875" customWidth="1"/>
    <col min="2" max="2" width="15.85546875" customWidth="1"/>
    <col min="3" max="3" width="13.7109375" customWidth="1"/>
  </cols>
  <sheetData>
    <row r="1" spans="1:3" ht="21" customHeight="1" thickBot="1">
      <c r="A1" s="441" t="s">
        <v>529</v>
      </c>
      <c r="B1" s="442"/>
      <c r="C1" s="444"/>
    </row>
    <row r="2" spans="1:3" ht="16.5" customHeight="1">
      <c r="A2" s="439"/>
      <c r="B2" s="438"/>
      <c r="C2" s="445"/>
    </row>
    <row r="3" spans="1:3" ht="17.25" customHeight="1">
      <c r="A3" s="216" t="s">
        <v>45</v>
      </c>
      <c r="B3" s="443">
        <v>2004</v>
      </c>
      <c r="C3" s="446">
        <v>2003</v>
      </c>
    </row>
    <row r="4" spans="1:3" ht="18" customHeight="1">
      <c r="A4" s="247"/>
      <c r="B4" s="437"/>
      <c r="C4" s="447"/>
    </row>
    <row r="5" spans="1:3" ht="18" customHeight="1">
      <c r="A5" s="247"/>
      <c r="B5" s="437"/>
      <c r="C5" s="447"/>
    </row>
    <row r="6" spans="1:3" ht="18" customHeight="1">
      <c r="A6" s="247"/>
      <c r="B6" s="437"/>
      <c r="C6" s="447"/>
    </row>
    <row r="7" spans="1:3" ht="18" customHeight="1">
      <c r="C7" s="449"/>
    </row>
    <row r="8" spans="1:3" ht="15.75">
      <c r="A8" s="247" t="s">
        <v>448</v>
      </c>
      <c r="B8" s="448">
        <v>10000</v>
      </c>
      <c r="C8" s="449"/>
    </row>
    <row r="9" spans="1:3" ht="15.75">
      <c r="A9" s="247" t="s">
        <v>449</v>
      </c>
      <c r="B9" s="448">
        <v>10000</v>
      </c>
      <c r="C9" s="449"/>
    </row>
    <row r="10" spans="1:3" ht="15.75">
      <c r="A10" s="247"/>
      <c r="B10" s="448"/>
      <c r="C10" s="449"/>
    </row>
    <row r="11" spans="1:3" ht="15.75">
      <c r="A11" s="247"/>
      <c r="B11" s="448"/>
      <c r="C11" s="449"/>
    </row>
    <row r="12" spans="1:3" ht="15.75">
      <c r="A12" s="247"/>
      <c r="B12" s="448"/>
      <c r="C12" s="449"/>
    </row>
    <row r="13" spans="1:3" ht="15.75">
      <c r="A13" s="247"/>
      <c r="B13" s="448"/>
      <c r="C13" s="449"/>
    </row>
    <row r="14" spans="1:3" ht="15.75">
      <c r="A14" s="247"/>
      <c r="B14" s="448"/>
      <c r="C14" s="449"/>
    </row>
    <row r="15" spans="1:3" ht="15.75">
      <c r="A15" s="247"/>
      <c r="B15" s="448"/>
      <c r="C15" s="449"/>
    </row>
    <row r="16" spans="1:3" ht="15.75">
      <c r="A16" s="247"/>
      <c r="B16" s="448"/>
      <c r="C16" s="449"/>
    </row>
    <row r="17" spans="1:3" ht="15.75">
      <c r="A17" s="247"/>
      <c r="B17" s="448"/>
      <c r="C17" s="449"/>
    </row>
    <row r="18" spans="1:3" ht="15.75">
      <c r="A18" s="247"/>
      <c r="B18" s="448"/>
      <c r="C18" s="449"/>
    </row>
    <row r="19" spans="1:3" ht="15.75">
      <c r="A19" s="247"/>
      <c r="B19" s="448"/>
      <c r="C19" s="449"/>
    </row>
    <row r="20" spans="1:3" ht="15.75">
      <c r="A20" s="247"/>
      <c r="B20" s="448"/>
      <c r="C20" s="449"/>
    </row>
    <row r="21" spans="1:3" ht="15.75">
      <c r="A21" s="247"/>
      <c r="B21" s="448"/>
      <c r="C21" s="449"/>
    </row>
    <row r="22" spans="1:3" ht="15.75">
      <c r="A22" s="247"/>
      <c r="B22" s="448"/>
      <c r="C22" s="449"/>
    </row>
    <row r="23" spans="1:3" ht="15.75">
      <c r="A23" s="247"/>
      <c r="B23" s="448"/>
      <c r="C23" s="449"/>
    </row>
    <row r="24" spans="1:3" ht="15.75">
      <c r="A24" s="247"/>
      <c r="B24" s="448"/>
      <c r="C24" s="449"/>
    </row>
    <row r="25" spans="1:3" ht="15.75">
      <c r="A25" s="247"/>
      <c r="B25" s="448"/>
      <c r="C25" s="449"/>
    </row>
    <row r="26" spans="1:3" ht="15.75">
      <c r="A26" s="452" t="s">
        <v>450</v>
      </c>
      <c r="B26" s="564">
        <f>SUM(B8:B25)</f>
        <v>20000</v>
      </c>
      <c r="C26" s="449"/>
    </row>
    <row r="27" spans="1:3" ht="16.5" thickBot="1">
      <c r="A27" s="440"/>
      <c r="B27" s="450"/>
      <c r="C27" s="451"/>
    </row>
  </sheetData>
  <phoneticPr fontId="0" type="noConversion"/>
  <pageMargins left="0.75" right="0.75" top="1" bottom="1" header="0.5" footer="0.5"/>
  <pageSetup orientation="portrait" horizontalDpi="4294967293" r:id="rId1"/>
  <headerFooter alignWithMargins="0">
    <oddHeader>&amp;C&amp;"Arial Black,Regular"59 Sales Tax Election&amp;R&amp;D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"/>
  <sheetViews>
    <sheetView workbookViewId="0"/>
  </sheetViews>
  <sheetFormatPr defaultRowHeight="12.75"/>
  <cols>
    <col min="1" max="1" width="43" customWidth="1"/>
    <col min="2" max="2" width="13.85546875" customWidth="1"/>
    <col min="3" max="3" width="14.5703125" customWidth="1"/>
  </cols>
  <sheetData>
    <row r="1" spans="1:3" ht="16.5" thickBot="1">
      <c r="A1" s="120" t="s">
        <v>475</v>
      </c>
      <c r="B1" s="121"/>
      <c r="C1" s="122"/>
    </row>
    <row r="2" spans="1:3" ht="15">
      <c r="A2" s="60"/>
      <c r="B2" s="114"/>
      <c r="C2" s="114"/>
    </row>
    <row r="3" spans="1:3" ht="15.75">
      <c r="A3" s="53" t="s">
        <v>45</v>
      </c>
      <c r="B3" s="54">
        <v>2004</v>
      </c>
      <c r="C3" s="54">
        <v>2003</v>
      </c>
    </row>
    <row r="4" spans="1:3" ht="15.75">
      <c r="A4" s="55"/>
      <c r="B4" s="54"/>
      <c r="C4" s="54"/>
    </row>
    <row r="5" spans="1:3" ht="15.75">
      <c r="A5" s="55"/>
      <c r="B5" s="115"/>
      <c r="C5" s="115"/>
    </row>
    <row r="6" spans="1:3" ht="15.75">
      <c r="A6" s="156"/>
      <c r="B6" s="155"/>
      <c r="C6" s="155"/>
    </row>
    <row r="7" spans="1:3" ht="15.75">
      <c r="A7" s="55"/>
      <c r="B7" s="115"/>
      <c r="C7" s="115"/>
    </row>
    <row r="8" spans="1:3" ht="15.75">
      <c r="A8" s="55"/>
      <c r="B8" s="115"/>
      <c r="C8" s="115"/>
    </row>
    <row r="9" spans="1:3" ht="15.75">
      <c r="A9" s="55"/>
      <c r="B9" s="115"/>
      <c r="C9" s="115"/>
    </row>
    <row r="10" spans="1:3" ht="15.75">
      <c r="A10" s="55"/>
      <c r="B10" s="115"/>
      <c r="C10" s="115"/>
    </row>
    <row r="11" spans="1:3" ht="15.75">
      <c r="A11" s="183"/>
      <c r="B11" s="157"/>
      <c r="C11" s="157"/>
    </row>
    <row r="12" spans="1:3" ht="15">
      <c r="A12" s="57"/>
      <c r="B12" s="110"/>
      <c r="C12" s="110"/>
    </row>
    <row r="13" spans="1:3" ht="15.75">
      <c r="A13" s="308"/>
      <c r="B13" s="155"/>
      <c r="C13" s="155"/>
    </row>
    <row r="14" spans="1:3" ht="15.75" thickBot="1">
      <c r="A14" s="62"/>
      <c r="B14" s="113"/>
      <c r="C14" s="113"/>
    </row>
    <row r="15" spans="1:3" ht="16.5" thickBot="1">
      <c r="A15" s="43" t="s">
        <v>43</v>
      </c>
      <c r="B15" s="463">
        <v>17886.5</v>
      </c>
      <c r="C15" s="65">
        <v>21026.5</v>
      </c>
    </row>
  </sheetData>
  <phoneticPr fontId="0" type="noConversion"/>
  <pageMargins left="0.75" right="0.75" top="1" bottom="1" header="0.5" footer="0.5"/>
  <pageSetup orientation="portrait" horizontalDpi="4294967293" r:id="rId1"/>
  <headerFooter alignWithMargins="0">
    <oddHeader>&amp;C&amp;"Arial Black,Regular"4 Vehicle Maintenance&amp;R&amp;D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0"/>
  <sheetViews>
    <sheetView zoomScaleNormal="100" workbookViewId="0"/>
  </sheetViews>
  <sheetFormatPr defaultRowHeight="18.75" customHeight="1"/>
  <cols>
    <col min="1" max="1" width="50.42578125" style="21" customWidth="1"/>
    <col min="2" max="2" width="11.5703125" style="22" customWidth="1"/>
    <col min="3" max="3" width="12.85546875" style="24" bestFit="1" customWidth="1"/>
    <col min="4" max="4" width="15.5703125" style="15" customWidth="1"/>
    <col min="5" max="5" width="11.5703125" style="15" customWidth="1"/>
    <col min="6" max="8" width="12.85546875" style="15" bestFit="1" customWidth="1"/>
    <col min="9" max="9" width="14.140625" style="15" bestFit="1" customWidth="1"/>
    <col min="10" max="11" width="11.5703125" style="15" customWidth="1"/>
    <col min="12" max="12" width="12.85546875" style="15" bestFit="1" customWidth="1"/>
    <col min="13" max="13" width="11.5703125" style="15" customWidth="1"/>
    <col min="14" max="14" width="12.85546875" style="15" bestFit="1" customWidth="1"/>
    <col min="15" max="16384" width="9.140625" style="15"/>
  </cols>
  <sheetData>
    <row r="1" spans="1:14" s="108" customFormat="1" ht="18.75" customHeight="1" thickBot="1">
      <c r="A1" s="187" t="s">
        <v>45</v>
      </c>
      <c r="B1" s="188" t="s">
        <v>152</v>
      </c>
      <c r="C1" s="189" t="s">
        <v>461</v>
      </c>
      <c r="D1" s="190" t="s">
        <v>460</v>
      </c>
      <c r="E1" s="190" t="s">
        <v>153</v>
      </c>
      <c r="F1" s="190" t="s">
        <v>154</v>
      </c>
      <c r="G1" s="190" t="s">
        <v>459</v>
      </c>
      <c r="H1" s="190" t="s">
        <v>458</v>
      </c>
      <c r="I1" s="190" t="s">
        <v>457</v>
      </c>
      <c r="J1" s="190" t="s">
        <v>456</v>
      </c>
      <c r="K1" s="190" t="s">
        <v>151</v>
      </c>
      <c r="L1" s="190" t="s">
        <v>455</v>
      </c>
      <c r="M1" s="190" t="s">
        <v>454</v>
      </c>
      <c r="N1" s="191" t="s">
        <v>453</v>
      </c>
    </row>
    <row r="2" spans="1:14" ht="18.75" customHeight="1">
      <c r="A2" s="127"/>
      <c r="B2" s="41"/>
      <c r="C2" s="42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</row>
    <row r="3" spans="1:14" s="19" customFormat="1" ht="18.75" customHeight="1">
      <c r="A3" s="124" t="s">
        <v>155</v>
      </c>
      <c r="B3" s="20">
        <v>200</v>
      </c>
      <c r="C3" s="20">
        <v>300</v>
      </c>
      <c r="D3" s="26">
        <v>200</v>
      </c>
      <c r="E3" s="26">
        <v>100</v>
      </c>
      <c r="F3" s="26">
        <v>600</v>
      </c>
      <c r="G3" s="26">
        <v>300</v>
      </c>
      <c r="H3" s="26">
        <v>600</v>
      </c>
      <c r="I3" s="26">
        <v>600</v>
      </c>
      <c r="J3" s="26">
        <v>300</v>
      </c>
      <c r="K3" s="26">
        <v>100</v>
      </c>
      <c r="L3" s="26">
        <v>300</v>
      </c>
      <c r="M3" s="26">
        <v>200</v>
      </c>
      <c r="N3" s="26">
        <v>400</v>
      </c>
    </row>
    <row r="4" spans="1:14" s="50" customFormat="1" ht="18.75" customHeight="1">
      <c r="A4" s="186" t="s">
        <v>156</v>
      </c>
      <c r="B4" s="20">
        <v>12.5</v>
      </c>
      <c r="C4" s="26">
        <v>12.5</v>
      </c>
      <c r="D4" s="26">
        <v>12.5</v>
      </c>
      <c r="E4" s="26">
        <v>12.5</v>
      </c>
      <c r="F4" s="26">
        <v>12.5</v>
      </c>
      <c r="G4" s="26">
        <v>12.5</v>
      </c>
      <c r="H4" s="26">
        <v>12.5</v>
      </c>
      <c r="I4" s="26">
        <v>12.5</v>
      </c>
      <c r="J4" s="26">
        <v>12.5</v>
      </c>
      <c r="K4" s="26">
        <v>12.5</v>
      </c>
      <c r="L4" s="26">
        <v>12.5</v>
      </c>
      <c r="M4" s="26">
        <v>12.5</v>
      </c>
      <c r="N4" s="26">
        <v>12.5</v>
      </c>
    </row>
    <row r="5" spans="1:14" s="50" customFormat="1" ht="18.75" customHeight="1">
      <c r="A5" s="133" t="s">
        <v>157</v>
      </c>
      <c r="B5" s="20"/>
      <c r="C5" s="26">
        <v>100</v>
      </c>
      <c r="D5" s="26"/>
      <c r="E5" s="26"/>
      <c r="F5" s="26">
        <v>100</v>
      </c>
      <c r="G5" s="26">
        <v>100</v>
      </c>
      <c r="H5" s="26">
        <v>100</v>
      </c>
      <c r="I5" s="26">
        <v>100</v>
      </c>
      <c r="J5" s="26">
        <v>100</v>
      </c>
      <c r="K5" s="26"/>
      <c r="L5" s="26">
        <v>100</v>
      </c>
      <c r="M5" s="26"/>
      <c r="N5" s="26"/>
    </row>
    <row r="6" spans="1:14" s="50" customFormat="1" ht="18.75" customHeight="1">
      <c r="A6" s="133" t="s">
        <v>158</v>
      </c>
      <c r="B6" s="20">
        <v>150</v>
      </c>
      <c r="C6" s="26">
        <v>300</v>
      </c>
      <c r="D6" s="26">
        <v>150</v>
      </c>
      <c r="E6" s="26"/>
      <c r="F6" s="26">
        <v>300</v>
      </c>
      <c r="G6" s="26">
        <v>300</v>
      </c>
      <c r="H6" s="26">
        <v>300</v>
      </c>
      <c r="I6" s="26">
        <v>300</v>
      </c>
      <c r="J6" s="26"/>
      <c r="K6" s="26"/>
      <c r="L6" s="26"/>
      <c r="M6" s="26"/>
      <c r="N6" s="26">
        <v>150</v>
      </c>
    </row>
    <row r="7" spans="1:14" s="50" customFormat="1" ht="18.75" customHeight="1">
      <c r="A7" s="133" t="s">
        <v>159</v>
      </c>
      <c r="B7" s="20">
        <v>10</v>
      </c>
      <c r="C7" s="20">
        <v>10</v>
      </c>
      <c r="D7" s="20">
        <v>10</v>
      </c>
      <c r="E7" s="20">
        <v>10</v>
      </c>
      <c r="F7" s="20">
        <v>10</v>
      </c>
      <c r="G7" s="20">
        <v>10</v>
      </c>
      <c r="H7" s="20">
        <v>10</v>
      </c>
      <c r="I7" s="20">
        <v>10</v>
      </c>
      <c r="J7" s="20">
        <v>10</v>
      </c>
      <c r="K7" s="20">
        <v>10</v>
      </c>
      <c r="L7" s="20">
        <v>10</v>
      </c>
      <c r="M7" s="20">
        <v>10</v>
      </c>
      <c r="N7" s="20">
        <v>10</v>
      </c>
    </row>
    <row r="8" spans="1:14" s="50" customFormat="1" ht="18.75" customHeight="1">
      <c r="A8" s="133" t="s">
        <v>160</v>
      </c>
      <c r="B8" s="20"/>
      <c r="C8" s="26"/>
      <c r="D8" s="26"/>
      <c r="E8" s="26"/>
      <c r="F8" s="26">
        <v>400</v>
      </c>
      <c r="G8" s="26">
        <v>400</v>
      </c>
      <c r="H8" s="26">
        <v>400</v>
      </c>
      <c r="I8" s="26"/>
      <c r="J8" s="26"/>
      <c r="K8" s="26"/>
      <c r="L8" s="26"/>
      <c r="M8" s="26"/>
      <c r="N8" s="26"/>
    </row>
    <row r="9" spans="1:14" s="50" customFormat="1" ht="18.75" customHeight="1">
      <c r="A9" s="133" t="s">
        <v>161</v>
      </c>
      <c r="B9" s="20">
        <v>8</v>
      </c>
      <c r="C9" s="20">
        <v>8</v>
      </c>
      <c r="D9" s="20">
        <v>8</v>
      </c>
      <c r="E9" s="20">
        <v>8</v>
      </c>
      <c r="F9" s="20">
        <v>8</v>
      </c>
      <c r="G9" s="20">
        <v>8</v>
      </c>
      <c r="H9" s="20">
        <v>8</v>
      </c>
      <c r="I9" s="20">
        <v>8</v>
      </c>
      <c r="J9" s="20">
        <v>8</v>
      </c>
      <c r="K9" s="20">
        <v>8</v>
      </c>
      <c r="L9" s="20">
        <v>8</v>
      </c>
      <c r="M9" s="20">
        <v>8</v>
      </c>
      <c r="N9" s="20">
        <v>8</v>
      </c>
    </row>
    <row r="10" spans="1:14" s="50" customFormat="1" ht="18.75" customHeight="1">
      <c r="A10" s="133" t="s">
        <v>162</v>
      </c>
      <c r="B10" s="20">
        <v>30</v>
      </c>
      <c r="C10" s="20">
        <v>30</v>
      </c>
      <c r="D10" s="20">
        <v>30</v>
      </c>
      <c r="E10" s="20">
        <v>30</v>
      </c>
      <c r="F10" s="20">
        <v>30</v>
      </c>
      <c r="G10" s="20">
        <v>30</v>
      </c>
      <c r="H10" s="20">
        <v>30</v>
      </c>
      <c r="I10" s="20">
        <v>30</v>
      </c>
      <c r="J10" s="20">
        <v>30</v>
      </c>
      <c r="K10" s="20">
        <v>30</v>
      </c>
      <c r="L10" s="20">
        <v>30</v>
      </c>
      <c r="M10" s="20">
        <v>30</v>
      </c>
      <c r="N10" s="20">
        <v>30</v>
      </c>
    </row>
    <row r="11" spans="1:14" s="50" customFormat="1" ht="18.75" customHeight="1">
      <c r="A11" s="133" t="s">
        <v>163</v>
      </c>
      <c r="B11" s="20"/>
      <c r="C11" s="26"/>
      <c r="D11" s="26">
        <v>1100</v>
      </c>
      <c r="E11" s="26"/>
      <c r="F11" s="26"/>
      <c r="G11" s="26">
        <v>1700</v>
      </c>
      <c r="I11" s="26"/>
      <c r="J11" s="26"/>
      <c r="K11" s="26"/>
      <c r="L11" s="26"/>
      <c r="M11" s="26"/>
    </row>
    <row r="12" spans="1:14" s="50" customFormat="1" ht="18.75" customHeight="1">
      <c r="A12" s="133" t="s">
        <v>164</v>
      </c>
      <c r="B12" s="20">
        <v>150</v>
      </c>
      <c r="C12" s="26">
        <v>100</v>
      </c>
      <c r="D12" s="26">
        <v>50</v>
      </c>
      <c r="E12" s="26">
        <v>50</v>
      </c>
      <c r="F12" s="26">
        <v>100</v>
      </c>
      <c r="G12" s="26">
        <v>100</v>
      </c>
      <c r="H12" s="26">
        <v>100</v>
      </c>
      <c r="I12" s="26">
        <v>100</v>
      </c>
      <c r="J12" s="26"/>
      <c r="K12" s="26">
        <v>100</v>
      </c>
      <c r="L12" s="26"/>
      <c r="M12" s="26">
        <v>50</v>
      </c>
      <c r="N12" s="26">
        <v>50</v>
      </c>
    </row>
    <row r="13" spans="1:14" s="50" customFormat="1" ht="18.75" customHeight="1">
      <c r="A13" s="133" t="s">
        <v>165</v>
      </c>
      <c r="B13" s="20"/>
      <c r="C13" s="26"/>
      <c r="D13" s="26"/>
      <c r="E13" s="26"/>
      <c r="G13" s="26">
        <v>2000</v>
      </c>
      <c r="I13" s="26">
        <v>2000</v>
      </c>
      <c r="J13" s="26"/>
      <c r="K13" s="26"/>
      <c r="L13" s="26"/>
      <c r="M13" s="26"/>
      <c r="N13" s="26"/>
    </row>
    <row r="14" spans="1:14" s="50" customFormat="1" ht="18.75" customHeight="1">
      <c r="A14" s="133" t="s">
        <v>166</v>
      </c>
      <c r="B14" s="20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</row>
    <row r="15" spans="1:14" s="50" customFormat="1" ht="18.75" customHeight="1">
      <c r="A15" s="133" t="s">
        <v>167</v>
      </c>
      <c r="B15" s="20">
        <v>100</v>
      </c>
      <c r="C15" s="20">
        <v>100</v>
      </c>
      <c r="D15" s="20">
        <v>100</v>
      </c>
      <c r="E15" s="20">
        <v>100</v>
      </c>
      <c r="F15" s="20">
        <v>100</v>
      </c>
      <c r="G15" s="20">
        <v>100</v>
      </c>
      <c r="H15" s="20">
        <v>100</v>
      </c>
      <c r="I15" s="20">
        <v>100</v>
      </c>
      <c r="J15" s="20">
        <v>100</v>
      </c>
      <c r="K15" s="20">
        <v>100</v>
      </c>
      <c r="L15" s="20">
        <v>100</v>
      </c>
      <c r="M15" s="20">
        <v>100</v>
      </c>
      <c r="N15" s="20">
        <v>100</v>
      </c>
    </row>
    <row r="16" spans="1:14" s="50" customFormat="1" ht="18.75" customHeight="1">
      <c r="A16" s="128"/>
      <c r="B16" s="49"/>
      <c r="C16" s="68"/>
      <c r="D16" s="68"/>
      <c r="E16" s="68"/>
      <c r="F16" s="68"/>
      <c r="G16" s="68"/>
      <c r="H16" s="68"/>
      <c r="I16" s="68"/>
      <c r="J16" s="68"/>
      <c r="K16" s="68"/>
      <c r="L16" s="68"/>
      <c r="M16" s="68"/>
      <c r="N16" s="68"/>
    </row>
    <row r="17" spans="1:14" s="50" customFormat="1" ht="18.75" customHeight="1">
      <c r="A17" s="128"/>
      <c r="B17" s="49"/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68"/>
    </row>
    <row r="18" spans="1:14" s="50" customFormat="1" ht="18.75" customHeight="1">
      <c r="A18" s="128"/>
      <c r="B18" s="49"/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</row>
    <row r="19" spans="1:14" s="50" customFormat="1" ht="18.75" customHeight="1">
      <c r="A19" s="129"/>
      <c r="B19" s="14"/>
      <c r="C19" s="27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</row>
    <row r="20" spans="1:14" s="19" customFormat="1" ht="18.75" customHeight="1">
      <c r="A20" s="129"/>
      <c r="B20" s="20">
        <f t="shared" ref="B20:N20" si="0">SUM(B3:B19)</f>
        <v>660.5</v>
      </c>
      <c r="C20" s="20">
        <f t="shared" si="0"/>
        <v>960.5</v>
      </c>
      <c r="D20" s="20">
        <f t="shared" si="0"/>
        <v>1660.5</v>
      </c>
      <c r="E20" s="20">
        <f t="shared" si="0"/>
        <v>310.5</v>
      </c>
      <c r="F20" s="20">
        <f t="shared" si="0"/>
        <v>1660.5</v>
      </c>
      <c r="G20" s="20">
        <f t="shared" si="0"/>
        <v>5060.5</v>
      </c>
      <c r="H20" s="20">
        <f t="shared" si="0"/>
        <v>1660.5</v>
      </c>
      <c r="I20" s="20">
        <f t="shared" si="0"/>
        <v>3260.5</v>
      </c>
      <c r="J20" s="20">
        <f t="shared" si="0"/>
        <v>560.5</v>
      </c>
      <c r="K20" s="20">
        <f t="shared" si="0"/>
        <v>360.5</v>
      </c>
      <c r="L20" s="20">
        <f t="shared" si="0"/>
        <v>560.5</v>
      </c>
      <c r="M20" s="20">
        <f t="shared" si="0"/>
        <v>410.5</v>
      </c>
      <c r="N20" s="20">
        <f t="shared" si="0"/>
        <v>760.5</v>
      </c>
    </row>
    <row r="21" spans="1:14" ht="18.75" customHeight="1">
      <c r="A21" s="129"/>
      <c r="B21" s="20"/>
      <c r="C21" s="28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</row>
    <row r="22" spans="1:14" ht="18.75" customHeight="1" thickBot="1">
      <c r="A22" s="129"/>
      <c r="B22" s="20"/>
      <c r="C22" s="28"/>
      <c r="D22" s="26"/>
      <c r="E22" s="26"/>
      <c r="F22" s="26"/>
      <c r="G22" s="179"/>
      <c r="H22" s="179"/>
      <c r="I22" s="179"/>
      <c r="J22" s="26"/>
      <c r="K22" s="26"/>
      <c r="L22" s="26"/>
      <c r="M22" s="26"/>
      <c r="N22" s="26"/>
    </row>
    <row r="23" spans="1:14" ht="18.75" customHeight="1" thickBot="1">
      <c r="A23" s="130"/>
      <c r="B23" s="20"/>
      <c r="C23" s="28"/>
      <c r="D23" s="26"/>
      <c r="E23" s="26"/>
      <c r="F23" s="141"/>
      <c r="G23" s="695" t="s">
        <v>452</v>
      </c>
      <c r="H23" s="696"/>
      <c r="I23" s="390">
        <f>+SUM(B20:N20)</f>
        <v>17886.5</v>
      </c>
      <c r="J23" s="178"/>
      <c r="K23" s="26"/>
      <c r="L23" s="26"/>
      <c r="M23" s="26"/>
      <c r="N23" s="26"/>
    </row>
    <row r="24" spans="1:14" ht="18.75" customHeight="1">
      <c r="A24" s="131"/>
      <c r="B24" s="14"/>
      <c r="C24" s="27"/>
      <c r="D24" s="25"/>
      <c r="E24" s="25"/>
      <c r="F24" s="25"/>
      <c r="G24" s="42"/>
      <c r="H24" s="42"/>
      <c r="I24" s="42"/>
      <c r="J24" s="25"/>
      <c r="K24" s="25"/>
      <c r="L24" s="25"/>
      <c r="M24" s="25"/>
      <c r="N24" s="25"/>
    </row>
    <row r="25" spans="1:14" ht="18.75" customHeight="1">
      <c r="A25" s="17"/>
      <c r="B25" s="20"/>
      <c r="C25" s="28"/>
      <c r="D25" s="26"/>
      <c r="E25" s="692" t="s">
        <v>451</v>
      </c>
      <c r="F25" s="693"/>
      <c r="G25" s="694"/>
      <c r="H25" s="26"/>
      <c r="I25" s="26"/>
      <c r="J25" s="26"/>
      <c r="K25" s="26"/>
      <c r="L25" s="26"/>
      <c r="M25" s="26"/>
      <c r="N25" s="26"/>
    </row>
    <row r="26" spans="1:14" s="19" customFormat="1" ht="18.75" customHeight="1">
      <c r="A26" s="17"/>
      <c r="B26" s="20"/>
      <c r="C26" s="28"/>
      <c r="D26" s="26"/>
      <c r="E26" s="692"/>
      <c r="F26" s="693"/>
      <c r="G26" s="694"/>
      <c r="H26" s="26"/>
      <c r="I26" s="26"/>
      <c r="J26" s="26"/>
      <c r="K26" s="26"/>
      <c r="L26" s="26"/>
      <c r="M26" s="26"/>
      <c r="N26" s="26"/>
    </row>
    <row r="27" spans="1:14" ht="18.75" customHeight="1">
      <c r="A27" s="127"/>
      <c r="B27" s="14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</row>
    <row r="28" spans="1:14" ht="18.75" customHeight="1">
      <c r="A28" s="130"/>
      <c r="B28" s="14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</row>
    <row r="29" spans="1:14" ht="18.75" customHeight="1">
      <c r="A29" s="130"/>
      <c r="B29" s="14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</row>
    <row r="30" spans="1:14" ht="18.75" customHeight="1">
      <c r="A30" s="130"/>
      <c r="B30" s="14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</row>
    <row r="31" spans="1:14" ht="18.75" customHeight="1">
      <c r="A31" s="130"/>
      <c r="B31" s="14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</row>
    <row r="32" spans="1:14" ht="18.75" customHeight="1">
      <c r="A32" s="130"/>
      <c r="B32" s="14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</row>
    <row r="33" spans="1:14" ht="18.75" customHeight="1">
      <c r="A33" s="130"/>
      <c r="B33" s="14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</row>
    <row r="34" spans="1:14" ht="18.75" customHeight="1">
      <c r="A34" s="169"/>
      <c r="B34" s="143"/>
      <c r="C34" s="144"/>
      <c r="D34" s="144"/>
      <c r="E34" s="144"/>
      <c r="F34" s="144"/>
      <c r="G34" s="144"/>
      <c r="H34" s="144"/>
      <c r="I34" s="144"/>
      <c r="J34" s="144"/>
      <c r="K34" s="144"/>
      <c r="L34" s="144"/>
      <c r="M34" s="144"/>
      <c r="N34" s="144"/>
    </row>
    <row r="35" spans="1:14" ht="18.75" customHeight="1"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</row>
    <row r="36" spans="1:14" ht="18.75" customHeight="1"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</row>
    <row r="37" spans="1:14" ht="18.75" customHeight="1"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</row>
    <row r="38" spans="1:14" ht="18.75" customHeight="1"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</row>
    <row r="39" spans="1:14" ht="18.75" customHeight="1"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</row>
    <row r="40" spans="1:14" ht="18.75" customHeight="1"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</row>
    <row r="41" spans="1:14" ht="18.75" customHeight="1"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</row>
    <row r="42" spans="1:14" ht="18.75" customHeight="1"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</row>
    <row r="43" spans="1:14" ht="18.75" customHeight="1"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</row>
    <row r="44" spans="1:14" ht="18.75" customHeight="1"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</row>
    <row r="45" spans="1:14" ht="18.75" customHeight="1"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</row>
    <row r="46" spans="1:14" ht="18.75" customHeight="1"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</row>
    <row r="47" spans="1:14" ht="18.75" customHeight="1"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</row>
    <row r="48" spans="1:14" ht="18.75" customHeight="1"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</row>
    <row r="49" spans="4:14" ht="18.75" customHeight="1"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</row>
    <row r="50" spans="4:14" ht="18.75" customHeight="1"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</row>
  </sheetData>
  <mergeCells count="3">
    <mergeCell ref="E26:G26"/>
    <mergeCell ref="G23:H23"/>
    <mergeCell ref="E25:G25"/>
  </mergeCells>
  <phoneticPr fontId="0" type="noConversion"/>
  <printOptions horizontalCentered="1" verticalCentered="1"/>
  <pageMargins left="0.75" right="0.75" top="1" bottom="1" header="0.5" footer="0.5"/>
  <pageSetup paperSize="5" scale="77" orientation="landscape" horizontalDpi="4294967292" verticalDpi="300" r:id="rId1"/>
  <headerFooter alignWithMargins="0">
    <oddHeader>&amp;C&amp;"Arial,Bold"4 VEHICLE MAINTENANCE&amp;R&amp;D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5"/>
  <sheetViews>
    <sheetView zoomScaleNormal="100" workbookViewId="0"/>
  </sheetViews>
  <sheetFormatPr defaultRowHeight="18.75" customHeight="1"/>
  <cols>
    <col min="1" max="1" width="50.42578125" style="21" customWidth="1"/>
    <col min="2" max="2" width="15.5703125" style="22" bestFit="1" customWidth="1"/>
    <col min="3" max="3" width="14.140625" style="24" customWidth="1"/>
    <col min="4" max="16384" width="9.140625" style="15"/>
  </cols>
  <sheetData>
    <row r="1" spans="1:3" s="19" customFormat="1" ht="18.75" customHeight="1" thickBot="1">
      <c r="A1" s="120" t="s">
        <v>464</v>
      </c>
      <c r="B1" s="121"/>
      <c r="C1" s="122"/>
    </row>
    <row r="2" spans="1:3" ht="18.75" customHeight="1">
      <c r="A2" s="60"/>
      <c r="B2" s="114"/>
      <c r="C2" s="114"/>
    </row>
    <row r="3" spans="1:3" s="19" customFormat="1" ht="18.75" customHeight="1">
      <c r="A3" s="53" t="s">
        <v>45</v>
      </c>
      <c r="B3" s="54">
        <v>2004</v>
      </c>
      <c r="C3" s="54">
        <v>2003</v>
      </c>
    </row>
    <row r="4" spans="1:3" s="19" customFormat="1" ht="18.75" customHeight="1">
      <c r="A4" s="55"/>
      <c r="B4" s="54"/>
      <c r="C4" s="54"/>
    </row>
    <row r="5" spans="1:3" s="50" customFormat="1" ht="18.75" customHeight="1">
      <c r="A5" s="55"/>
      <c r="B5" s="115"/>
      <c r="C5" s="115"/>
    </row>
    <row r="6" spans="1:3" s="50" customFormat="1" ht="18.75" customHeight="1">
      <c r="A6" s="308" t="s">
        <v>168</v>
      </c>
      <c r="B6" s="155">
        <v>1000</v>
      </c>
      <c r="C6" s="155">
        <v>1000</v>
      </c>
    </row>
    <row r="7" spans="1:3" s="50" customFormat="1" ht="18.75" customHeight="1">
      <c r="A7" s="308" t="s">
        <v>169</v>
      </c>
      <c r="B7" s="155">
        <v>350</v>
      </c>
      <c r="C7" s="155">
        <v>350</v>
      </c>
    </row>
    <row r="8" spans="1:3" s="50" customFormat="1" ht="18.75" customHeight="1">
      <c r="A8" s="308" t="s">
        <v>170</v>
      </c>
      <c r="B8" s="155">
        <v>1500</v>
      </c>
      <c r="C8" s="155">
        <v>500</v>
      </c>
    </row>
    <row r="9" spans="1:3" s="50" customFormat="1" ht="18.75" customHeight="1">
      <c r="A9" s="308" t="s">
        <v>465</v>
      </c>
      <c r="B9" s="155">
        <v>150</v>
      </c>
      <c r="C9" s="155">
        <v>150</v>
      </c>
    </row>
    <row r="10" spans="1:3" s="50" customFormat="1" ht="18.75" customHeight="1">
      <c r="A10" s="308" t="s">
        <v>171</v>
      </c>
      <c r="B10" s="155">
        <v>1000</v>
      </c>
      <c r="C10" s="155">
        <v>1000</v>
      </c>
    </row>
    <row r="11" spans="1:3" s="50" customFormat="1" ht="18.75" customHeight="1">
      <c r="A11" s="309" t="s">
        <v>554</v>
      </c>
      <c r="B11" s="155">
        <v>3000</v>
      </c>
      <c r="C11" s="155">
        <v>1100</v>
      </c>
    </row>
    <row r="12" spans="1:3" s="50" customFormat="1" ht="18.75" customHeight="1">
      <c r="A12" s="55"/>
      <c r="B12" s="115"/>
      <c r="C12" s="115"/>
    </row>
    <row r="13" spans="1:3" s="50" customFormat="1" ht="18.75" customHeight="1">
      <c r="A13" s="55"/>
      <c r="B13" s="115"/>
      <c r="C13" s="115"/>
    </row>
    <row r="14" spans="1:3" s="50" customFormat="1" ht="18.75" customHeight="1">
      <c r="A14" s="55"/>
      <c r="B14" s="115"/>
      <c r="C14" s="115"/>
    </row>
    <row r="15" spans="1:3" s="50" customFormat="1" ht="18.75" customHeight="1">
      <c r="A15" s="55"/>
      <c r="B15" s="115"/>
      <c r="C15" s="115"/>
    </row>
    <row r="16" spans="1:3" s="50" customFormat="1" ht="18.75" customHeight="1">
      <c r="A16" s="55"/>
      <c r="B16" s="115"/>
      <c r="C16" s="115"/>
    </row>
    <row r="17" spans="1:3" s="50" customFormat="1" ht="18.75" customHeight="1">
      <c r="A17" s="55"/>
      <c r="B17" s="115"/>
      <c r="C17" s="115"/>
    </row>
    <row r="18" spans="1:3" s="50" customFormat="1" ht="18.75" customHeight="1">
      <c r="A18" s="55"/>
      <c r="B18" s="115"/>
      <c r="C18" s="115"/>
    </row>
    <row r="19" spans="1:3" s="50" customFormat="1" ht="18.75" customHeight="1">
      <c r="A19" s="55"/>
      <c r="B19" s="115"/>
      <c r="C19" s="115"/>
    </row>
    <row r="20" spans="1:3" s="50" customFormat="1" ht="18.75" customHeight="1">
      <c r="A20" s="183" t="s">
        <v>102</v>
      </c>
      <c r="B20" s="157">
        <f>SUM(B6:B19)</f>
        <v>7000</v>
      </c>
      <c r="C20" s="157">
        <f>SUM(C6:C19)</f>
        <v>4100</v>
      </c>
    </row>
    <row r="21" spans="1:3" s="19" customFormat="1" ht="18.75" customHeight="1">
      <c r="A21" s="57"/>
      <c r="B21" s="110"/>
      <c r="C21" s="110"/>
    </row>
    <row r="22" spans="1:3" ht="18.75" customHeight="1">
      <c r="A22" s="308"/>
      <c r="B22" s="155"/>
      <c r="C22" s="155">
        <v>5000</v>
      </c>
    </row>
    <row r="23" spans="1:3" ht="18.75" customHeight="1" thickBot="1">
      <c r="A23" s="62"/>
      <c r="B23" s="113"/>
      <c r="C23" s="113"/>
    </row>
    <row r="24" spans="1:3" ht="18.75" customHeight="1" thickBot="1">
      <c r="A24" s="43" t="s">
        <v>43</v>
      </c>
      <c r="B24" s="463">
        <f>SUM(B20:B23)</f>
        <v>7000</v>
      </c>
      <c r="C24" s="45">
        <f>SUM(C20:C23)</f>
        <v>9100</v>
      </c>
    </row>
    <row r="25" spans="1:3" s="19" customFormat="1" ht="18.75" customHeight="1">
      <c r="A25" s="21"/>
      <c r="B25" s="24"/>
      <c r="C25" s="24"/>
    </row>
  </sheetData>
  <phoneticPr fontId="0" type="noConversion"/>
  <printOptions horizontalCentered="1" verticalCentered="1"/>
  <pageMargins left="0.75" right="0.75" top="1" bottom="1" header="0.5" footer="0.5"/>
  <pageSetup scale="90" orientation="portrait" horizontalDpi="4294967292" verticalDpi="300" r:id="rId1"/>
  <headerFooter alignWithMargins="0">
    <oddHeader>&amp;C&amp;"Arial,Bold"&amp;12 5 BUILDING MAINTENANCE&amp;R&amp;D</oddHeader>
  </headerFooter>
  <rowBreaks count="1" manualBreakCount="1">
    <brk id="36" max="2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2"/>
  <sheetViews>
    <sheetView zoomScaleNormal="100" workbookViewId="0"/>
  </sheetViews>
  <sheetFormatPr defaultRowHeight="18.75" customHeight="1"/>
  <cols>
    <col min="1" max="1" width="52.5703125" style="21" customWidth="1"/>
    <col min="2" max="2" width="15.5703125" style="22" bestFit="1" customWidth="1"/>
    <col min="3" max="3" width="14.140625" style="24" customWidth="1"/>
    <col min="4" max="16384" width="9.140625" style="15"/>
  </cols>
  <sheetData>
    <row r="1" spans="1:3" s="19" customFormat="1" ht="18.75" customHeight="1" thickBot="1">
      <c r="A1" s="424" t="s">
        <v>436</v>
      </c>
      <c r="B1" s="426"/>
      <c r="C1" s="122"/>
    </row>
    <row r="2" spans="1:3" ht="18.75" customHeight="1">
      <c r="A2" s="16"/>
      <c r="B2" s="126"/>
      <c r="C2" s="114"/>
    </row>
    <row r="3" spans="1:3" s="19" customFormat="1" ht="18.75" customHeight="1">
      <c r="A3" s="17" t="s">
        <v>45</v>
      </c>
      <c r="B3" s="17">
        <v>2004</v>
      </c>
      <c r="C3" s="54">
        <v>2003</v>
      </c>
    </row>
    <row r="4" spans="1:3" s="50" customFormat="1" ht="18.75" customHeight="1">
      <c r="A4" s="47"/>
      <c r="B4" s="427"/>
      <c r="C4" s="56"/>
    </row>
    <row r="5" spans="1:3" s="19" customFormat="1" ht="18.75" customHeight="1">
      <c r="A5" s="17"/>
      <c r="B5" s="30"/>
      <c r="C5" s="54"/>
    </row>
    <row r="6" spans="1:3" s="19" customFormat="1" ht="18.75" customHeight="1">
      <c r="A6" s="29" t="s">
        <v>73</v>
      </c>
      <c r="B6" s="428">
        <v>570</v>
      </c>
      <c r="C6" s="116">
        <v>500.01</v>
      </c>
    </row>
    <row r="7" spans="1:3" s="19" customFormat="1" ht="18.75" customHeight="1">
      <c r="A7" s="29" t="s">
        <v>72</v>
      </c>
      <c r="B7" s="428">
        <v>570</v>
      </c>
      <c r="C7" s="116">
        <v>500.01</v>
      </c>
    </row>
    <row r="8" spans="1:3" ht="18.75" customHeight="1">
      <c r="A8" s="29" t="s">
        <v>71</v>
      </c>
      <c r="B8" s="428">
        <v>570</v>
      </c>
      <c r="C8" s="116">
        <v>500.01</v>
      </c>
    </row>
    <row r="9" spans="1:3" ht="18.75" customHeight="1">
      <c r="A9" s="29" t="s">
        <v>70</v>
      </c>
      <c r="B9" s="428">
        <v>570</v>
      </c>
      <c r="C9" s="116">
        <v>500.01</v>
      </c>
    </row>
    <row r="10" spans="1:3" ht="18.75" customHeight="1">
      <c r="A10" s="29" t="s">
        <v>69</v>
      </c>
      <c r="B10" s="428">
        <v>570</v>
      </c>
      <c r="C10" s="116">
        <v>500.01</v>
      </c>
    </row>
    <row r="11" spans="1:3" ht="18.75" customHeight="1">
      <c r="A11" s="29" t="s">
        <v>68</v>
      </c>
      <c r="B11" s="428">
        <v>570</v>
      </c>
      <c r="C11" s="116">
        <v>500.01</v>
      </c>
    </row>
    <row r="12" spans="1:3" ht="18.75" customHeight="1">
      <c r="A12" s="29" t="s">
        <v>67</v>
      </c>
      <c r="B12" s="428">
        <v>570</v>
      </c>
      <c r="C12" s="116">
        <v>500.01</v>
      </c>
    </row>
    <row r="13" spans="1:3" ht="18.75" customHeight="1">
      <c r="A13" s="29" t="s">
        <v>66</v>
      </c>
      <c r="B13" s="428">
        <v>570</v>
      </c>
      <c r="C13" s="116">
        <v>500.01</v>
      </c>
    </row>
    <row r="14" spans="1:3" ht="18.75" customHeight="1">
      <c r="A14" s="29" t="s">
        <v>74</v>
      </c>
      <c r="B14" s="428">
        <v>570</v>
      </c>
      <c r="C14" s="116">
        <v>500.01</v>
      </c>
    </row>
    <row r="15" spans="1:3" ht="18.75" customHeight="1">
      <c r="A15" s="29" t="s">
        <v>95</v>
      </c>
      <c r="B15" s="428">
        <v>570</v>
      </c>
      <c r="C15" s="116">
        <v>500.01</v>
      </c>
    </row>
    <row r="16" spans="1:3" ht="18.75" customHeight="1">
      <c r="A16" s="29" t="s">
        <v>96</v>
      </c>
      <c r="B16" s="428">
        <v>570</v>
      </c>
      <c r="C16" s="116">
        <v>500.01</v>
      </c>
    </row>
    <row r="17" spans="1:3" ht="18.75" customHeight="1">
      <c r="A17" s="29" t="s">
        <v>97</v>
      </c>
      <c r="B17" s="428">
        <v>570</v>
      </c>
      <c r="C17" s="116">
        <v>500.01</v>
      </c>
    </row>
    <row r="18" spans="1:3" s="19" customFormat="1" ht="18.75" customHeight="1">
      <c r="A18" s="17" t="s">
        <v>102</v>
      </c>
      <c r="B18" s="429">
        <f>SUM(B6:B17)</f>
        <v>6840</v>
      </c>
      <c r="C18" s="157">
        <f>SUM(C6:C17)</f>
        <v>6000.1200000000017</v>
      </c>
    </row>
    <row r="19" spans="1:3" ht="18.75" customHeight="1" thickBot="1">
      <c r="A19" s="35" t="s">
        <v>437</v>
      </c>
      <c r="B19" s="430">
        <v>308.16000000000003</v>
      </c>
      <c r="C19" s="233">
        <v>720</v>
      </c>
    </row>
    <row r="20" spans="1:3" ht="18.75" customHeight="1" thickBot="1">
      <c r="A20" s="425" t="s">
        <v>43</v>
      </c>
      <c r="B20" s="431">
        <f>SUM(B18:B19)</f>
        <v>7148.16</v>
      </c>
      <c r="C20" s="194">
        <f>SUM(C18:C19)</f>
        <v>6720.1200000000017</v>
      </c>
    </row>
    <row r="21" spans="1:3" ht="18.75" customHeight="1">
      <c r="A21" s="60"/>
      <c r="B21" s="572"/>
      <c r="C21" s="114"/>
    </row>
    <row r="22" spans="1:3" ht="18.75" customHeight="1">
      <c r="A22" s="16" t="s">
        <v>438</v>
      </c>
      <c r="B22" s="14"/>
      <c r="C22" s="25"/>
    </row>
  </sheetData>
  <phoneticPr fontId="0" type="noConversion"/>
  <printOptions horizontalCentered="1" verticalCentered="1"/>
  <pageMargins left="0.75" right="0.75" top="1" bottom="1" header="0.5" footer="0.5"/>
  <pageSetup scale="89" orientation="portrait" horizontalDpi="4294967292" verticalDpi="300" r:id="rId1"/>
  <headerFooter alignWithMargins="0">
    <oddHeader>&amp;C&amp;"Arial,Bold"&amp;12 6 ALPHA PAGERS&amp;R&amp;D</oddHeader>
  </headerFooter>
  <rowBreaks count="1" manualBreakCount="1">
    <brk id="40" max="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50</vt:i4>
      </vt:variant>
      <vt:variant>
        <vt:lpstr>Named Ranges</vt:lpstr>
      </vt:variant>
      <vt:variant>
        <vt:i4>38</vt:i4>
      </vt:variant>
    </vt:vector>
  </HeadingPairs>
  <TitlesOfParts>
    <vt:vector size="88" baseType="lpstr">
      <vt:lpstr>CATEGORIES</vt:lpstr>
      <vt:lpstr>1 CAPITAL EXPENDITURES</vt:lpstr>
      <vt:lpstr>2 APPARATUS PMTS.</vt:lpstr>
      <vt:lpstr>3 FUEL</vt:lpstr>
      <vt:lpstr>3 FUEL WORKSHEET</vt:lpstr>
      <vt:lpstr>4 VEHICLE MAINTENANCE</vt:lpstr>
      <vt:lpstr>4 VEHICLE MNT WORKSHEET</vt:lpstr>
      <vt:lpstr>5 BLDG. MNT.</vt:lpstr>
      <vt:lpstr>6 ALPHA PAGERS</vt:lpstr>
      <vt:lpstr>7 COMMUNICATION EQUIP.</vt:lpstr>
      <vt:lpstr>8 OTHER EQUIP. MNT.</vt:lpstr>
      <vt:lpstr>9 TELEPHONE</vt:lpstr>
      <vt:lpstr>10 UTILITIES</vt:lpstr>
      <vt:lpstr>11 SCBA</vt:lpstr>
      <vt:lpstr>12 INSURANCE</vt:lpstr>
      <vt:lpstr>13 DISPATCH</vt:lpstr>
      <vt:lpstr>14 PROFESSIONAL SERVICES</vt:lpstr>
      <vt:lpstr>15 FIRE TRAINING</vt:lpstr>
      <vt:lpstr>16 EMS TRAINING</vt:lpstr>
      <vt:lpstr>17 RESCUE TRAINING</vt:lpstr>
      <vt:lpstr>18 GENERAL TRAINING</vt:lpstr>
      <vt:lpstr>19 EMS SUPPLIES</vt:lpstr>
      <vt:lpstr>20 OFFICE SUPPLIES</vt:lpstr>
      <vt:lpstr>21 UNIFORMS</vt:lpstr>
      <vt:lpstr>21 UNIFORMS WORKSHEET</vt:lpstr>
      <vt:lpstr>22 REOCCURRING</vt:lpstr>
      <vt:lpstr>23 POSTAGE</vt:lpstr>
      <vt:lpstr>24 DUES</vt:lpstr>
      <vt:lpstr>25 VOLUNTEER RECOGNITION</vt:lpstr>
      <vt:lpstr>26 PAYROLL ADMIN</vt:lpstr>
      <vt:lpstr>26 PAYROLL LT</vt:lpstr>
      <vt:lpstr>26 PAYROLL FFS</vt:lpstr>
      <vt:lpstr>26 FF PAYSCALE</vt:lpstr>
      <vt:lpstr>27 PUBLIC EDUCATION</vt:lpstr>
      <vt:lpstr>28 BANK FEES</vt:lpstr>
      <vt:lpstr>30 INFECTION DISEASE</vt:lpstr>
      <vt:lpstr>31 REHAB SUPPLIES</vt:lpstr>
      <vt:lpstr>32 EMERGENCY FUND</vt:lpstr>
      <vt:lpstr>33 STATION SUPPLIES</vt:lpstr>
      <vt:lpstr>34 ANNUAL ADD &amp; REPLACE</vt:lpstr>
      <vt:lpstr>35 INFORMATION TECHNOLOGY</vt:lpstr>
      <vt:lpstr>36 WMD PREPARATION</vt:lpstr>
      <vt:lpstr>51 PROFESSIONAL SERVICES</vt:lpstr>
      <vt:lpstr>52 PUBLIC NOTICES</vt:lpstr>
      <vt:lpstr>53 Tax Assessment Fees</vt:lpstr>
      <vt:lpstr>54 Compensation</vt:lpstr>
      <vt:lpstr>55 TCESD BOND INSURANCE</vt:lpstr>
      <vt:lpstr>57 SUNSET VALLEY REIMBURSEMENT</vt:lpstr>
      <vt:lpstr>58 Bond Debt Services</vt:lpstr>
      <vt:lpstr>59 Sales Tax Election</vt:lpstr>
      <vt:lpstr>'1 CAPITAL EXPENDITURES'!Print_Area</vt:lpstr>
      <vt:lpstr>'10 UTILITIES'!Print_Area</vt:lpstr>
      <vt:lpstr>'11 SCBA'!Print_Area</vt:lpstr>
      <vt:lpstr>'12 INSURANCE'!Print_Area</vt:lpstr>
      <vt:lpstr>'13 DISPATCH'!Print_Area</vt:lpstr>
      <vt:lpstr>'14 PROFESSIONAL SERVICES'!Print_Area</vt:lpstr>
      <vt:lpstr>'16 EMS TRAINING'!Print_Area</vt:lpstr>
      <vt:lpstr>'19 EMS SUPPLIES'!Print_Area</vt:lpstr>
      <vt:lpstr>'2 APPARATUS PMTS.'!Print_Area</vt:lpstr>
      <vt:lpstr>'20 OFFICE SUPPLIES'!Print_Area</vt:lpstr>
      <vt:lpstr>'21 UNIFORMS WORKSHEET'!Print_Area</vt:lpstr>
      <vt:lpstr>'22 REOCCURRING'!Print_Area</vt:lpstr>
      <vt:lpstr>'23 POSTAGE'!Print_Area</vt:lpstr>
      <vt:lpstr>'24 DUES'!Print_Area</vt:lpstr>
      <vt:lpstr>'25 VOLUNTEER RECOGNITION'!Print_Area</vt:lpstr>
      <vt:lpstr>'27 PUBLIC EDUCATION'!Print_Area</vt:lpstr>
      <vt:lpstr>'28 BANK FEES'!Print_Area</vt:lpstr>
      <vt:lpstr>'30 INFECTION DISEASE'!Print_Area</vt:lpstr>
      <vt:lpstr>'31 REHAB SUPPLIES'!Print_Area</vt:lpstr>
      <vt:lpstr>'32 EMERGENCY FUND'!Print_Area</vt:lpstr>
      <vt:lpstr>'33 STATION SUPPLIES'!Print_Area</vt:lpstr>
      <vt:lpstr>'34 ANNUAL ADD &amp; REPLACE'!Print_Area</vt:lpstr>
      <vt:lpstr>'35 INFORMATION TECHNOLOGY'!Print_Area</vt:lpstr>
      <vt:lpstr>'36 WMD PREPARATION'!Print_Area</vt:lpstr>
      <vt:lpstr>'4 VEHICLE MNT WORKSHEET'!Print_Area</vt:lpstr>
      <vt:lpstr>'5 BLDG. MNT.'!Print_Area</vt:lpstr>
      <vt:lpstr>'51 PROFESSIONAL SERVICES'!Print_Area</vt:lpstr>
      <vt:lpstr>'52 PUBLIC NOTICES'!Print_Area</vt:lpstr>
      <vt:lpstr>'53 Tax Assessment Fees'!Print_Area</vt:lpstr>
      <vt:lpstr>'54 Compensation'!Print_Area</vt:lpstr>
      <vt:lpstr>'55 TCESD BOND INSURANCE'!Print_Area</vt:lpstr>
      <vt:lpstr>'57 SUNSET VALLEY REIMBURSEMENT'!Print_Area</vt:lpstr>
      <vt:lpstr>'58 Bond Debt Services'!Print_Area</vt:lpstr>
      <vt:lpstr>'6 ALPHA PAGERS'!Print_Area</vt:lpstr>
      <vt:lpstr>'7 COMMUNICATION EQUIP.'!Print_Area</vt:lpstr>
      <vt:lpstr>'8 OTHER EQUIP. MNT.'!Print_Area</vt:lpstr>
      <vt:lpstr>'9 TELEPHONE'!Print_Area</vt:lpstr>
      <vt:lpstr>CATEGORIES!Print_Area</vt:lpstr>
    </vt:vector>
  </TitlesOfParts>
  <Company>Travis County ESD #3 / OHFD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Office Manager</dc:creator>
  <cp:lastModifiedBy>Jeffrey J. Wittig</cp:lastModifiedBy>
  <cp:lastPrinted>2005-02-18T22:48:29Z</cp:lastPrinted>
  <dcterms:created xsi:type="dcterms:W3CDTF">2002-06-05T21:07:58Z</dcterms:created>
  <dcterms:modified xsi:type="dcterms:W3CDTF">2020-07-22T21:45:49Z</dcterms:modified>
</cp:coreProperties>
</file>